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чальник02\Desktop\РАБОЧАЯ\ПРОГРАММА\отчет - по программе\2024\"/>
    </mc:Choice>
  </mc:AlternateContent>
  <xr:revisionPtr revIDLastSave="0" documentId="13_ncr:1_{60DDFA55-FCF7-464F-BA9D-1F253B3967E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ожение 10" sheetId="1" r:id="rId1"/>
    <sheet name="Приложение 11" sheetId="2" r:id="rId2"/>
    <sheet name="Приложение 12" sheetId="3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</sheets>
  <definedNames>
    <definedName name="_xlnm.Print_Area" localSheetId="0">'Приложение 10'!$A$1:$S$22</definedName>
    <definedName name="_xlnm.Print_Area" localSheetId="1">'Приложение 11'!$A$1:$V$23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4" i="2" l="1"/>
  <c r="T12" i="2" s="1"/>
  <c r="S14" i="2"/>
  <c r="T18" i="2"/>
  <c r="S18" i="2"/>
  <c r="P12" i="3"/>
  <c r="O10" i="3"/>
  <c r="O21" i="3"/>
  <c r="O12" i="3" l="1"/>
  <c r="R18" i="2" l="1"/>
  <c r="N10" i="3"/>
  <c r="M10" i="3"/>
  <c r="R14" i="2" l="1"/>
  <c r="Q14" i="2"/>
  <c r="Q18" i="2"/>
  <c r="M12" i="2" l="1"/>
  <c r="M18" i="2" l="1"/>
  <c r="I16" i="2"/>
  <c r="J21" i="3" l="1"/>
  <c r="S12" i="2" l="1"/>
  <c r="F12" i="3" l="1"/>
  <c r="E12" i="3"/>
  <c r="F9" i="3"/>
  <c r="E9" i="3"/>
  <c r="F10" i="3"/>
  <c r="E10" i="3"/>
  <c r="I10" i="2"/>
  <c r="F7" i="3" l="1"/>
  <c r="E7" i="3"/>
  <c r="O12" i="2"/>
  <c r="P12" i="2"/>
  <c r="O10" i="2"/>
  <c r="O8" i="2" s="1"/>
  <c r="P10" i="2"/>
  <c r="P8" i="2" s="1"/>
  <c r="K21" i="3" l="1"/>
  <c r="L21" i="3"/>
  <c r="M21" i="3"/>
  <c r="Q16" i="2" s="1"/>
  <c r="N21" i="3"/>
  <c r="K12" i="3"/>
  <c r="L12" i="3"/>
  <c r="M12" i="3"/>
  <c r="N12" i="3"/>
  <c r="N9" i="3"/>
  <c r="M9" i="3"/>
  <c r="K14" i="3"/>
  <c r="L14" i="3"/>
  <c r="M14" i="3"/>
  <c r="N14" i="3"/>
  <c r="N7" i="3" l="1"/>
  <c r="R10" i="2"/>
  <c r="R8" i="2" s="1"/>
  <c r="R12" i="2"/>
  <c r="Q12" i="2"/>
  <c r="Q10" i="2"/>
  <c r="Q8" i="2" s="1"/>
  <c r="M7" i="3"/>
  <c r="T11" i="2"/>
  <c r="S11" i="2"/>
  <c r="T10" i="2"/>
  <c r="S10" i="2"/>
  <c r="N10" i="2"/>
  <c r="J11" i="2"/>
  <c r="I11" i="2"/>
  <c r="J10" i="2"/>
  <c r="P10" i="3"/>
  <c r="I12" i="3"/>
  <c r="I10" i="3"/>
  <c r="I9" i="3"/>
  <c r="O14" i="3"/>
  <c r="O7" i="3" s="1"/>
  <c r="P14" i="3"/>
  <c r="Q14" i="3"/>
  <c r="E21" i="3"/>
  <c r="F21" i="3"/>
  <c r="G21" i="3"/>
  <c r="H21" i="3"/>
  <c r="I21" i="3"/>
  <c r="S8" i="2" l="1"/>
  <c r="T8" i="2"/>
  <c r="I7" i="3"/>
  <c r="J16" i="2"/>
  <c r="K16" i="2"/>
  <c r="L16" i="2"/>
  <c r="I12" i="2"/>
  <c r="J12" i="2"/>
  <c r="K12" i="2"/>
  <c r="L12" i="2"/>
  <c r="I8" i="2"/>
  <c r="J8" i="2"/>
  <c r="K8" i="2"/>
  <c r="L8" i="2"/>
  <c r="I14" i="3"/>
  <c r="M14" i="2" s="1"/>
  <c r="M10" i="2" s="1"/>
  <c r="M8" i="2" s="1"/>
  <c r="G14" i="3"/>
  <c r="H14" i="3"/>
  <c r="G7" i="3"/>
  <c r="H7" i="3"/>
  <c r="E14" i="3"/>
  <c r="F14" i="3"/>
  <c r="J12" i="3" l="1"/>
  <c r="J10" i="3"/>
  <c r="J7" i="3" s="1"/>
  <c r="P21" i="3"/>
  <c r="P7" i="3" s="1"/>
  <c r="J14" i="3"/>
  <c r="N12" i="2"/>
  <c r="T16" i="2"/>
  <c r="S16" i="2"/>
  <c r="N16" i="2"/>
  <c r="M16" i="2"/>
  <c r="N8" i="2" l="1"/>
  <c r="U12" i="2"/>
  <c r="L10" i="3" l="1"/>
  <c r="U10" i="2"/>
  <c r="U15" i="2"/>
  <c r="U16" i="2"/>
  <c r="U19" i="2" s="1"/>
  <c r="W77" i="4"/>
  <c r="X77" i="4"/>
  <c r="X76" i="4" s="1"/>
  <c r="Y77" i="4"/>
  <c r="W78" i="4"/>
  <c r="X78" i="4"/>
  <c r="Y78" i="4"/>
  <c r="W79" i="4"/>
  <c r="X79" i="4"/>
  <c r="Y79" i="4"/>
  <c r="W65" i="4"/>
  <c r="X65" i="4"/>
  <c r="Y65" i="4"/>
  <c r="W66" i="4"/>
  <c r="X66" i="4"/>
  <c r="Y66" i="4"/>
  <c r="W58" i="4"/>
  <c r="X58" i="4"/>
  <c r="Y58" i="4"/>
  <c r="Y28" i="4"/>
  <c r="W29" i="4"/>
  <c r="X29" i="4"/>
  <c r="Y29" i="4"/>
  <c r="W8" i="4"/>
  <c r="X8" i="4"/>
  <c r="Y8" i="4"/>
  <c r="W9" i="4"/>
  <c r="X9" i="4"/>
  <c r="Y9" i="4"/>
  <c r="W10" i="4"/>
  <c r="X10" i="4"/>
  <c r="Y10" i="4"/>
  <c r="I118" i="4"/>
  <c r="E110" i="4"/>
  <c r="E108" i="4"/>
  <c r="Z106" i="4"/>
  <c r="Q106" i="4"/>
  <c r="O106" i="4"/>
  <c r="N106" i="4"/>
  <c r="M106" i="4"/>
  <c r="L106" i="4"/>
  <c r="K106" i="4"/>
  <c r="J106" i="4"/>
  <c r="I106" i="4"/>
  <c r="AA105" i="4"/>
  <c r="P105" i="4"/>
  <c r="AA104" i="4"/>
  <c r="P104" i="4"/>
  <c r="AA103" i="4"/>
  <c r="P103" i="4"/>
  <c r="AA102" i="4"/>
  <c r="P102" i="4"/>
  <c r="AA101" i="4"/>
  <c r="P101" i="4"/>
  <c r="AA100" i="4"/>
  <c r="P100" i="4"/>
  <c r="AA99" i="4"/>
  <c r="P99" i="4"/>
  <c r="AA98" i="4"/>
  <c r="P98" i="4"/>
  <c r="AA97" i="4"/>
  <c r="P97" i="4"/>
  <c r="AA96" i="4"/>
  <c r="P96" i="4"/>
  <c r="AA95" i="4"/>
  <c r="P95" i="4"/>
  <c r="AA94" i="4"/>
  <c r="P94" i="4"/>
  <c r="AA93" i="4"/>
  <c r="P93" i="4"/>
  <c r="AA92" i="4"/>
  <c r="P92" i="4"/>
  <c r="AA91" i="4"/>
  <c r="P91" i="4"/>
  <c r="AA90" i="4"/>
  <c r="P90" i="4"/>
  <c r="AA89" i="4"/>
  <c r="P89" i="4"/>
  <c r="AA88" i="4"/>
  <c r="P88" i="4"/>
  <c r="AA87" i="4"/>
  <c r="P87" i="4"/>
  <c r="AA86" i="4"/>
  <c r="P86" i="4"/>
  <c r="AA85" i="4"/>
  <c r="P85" i="4"/>
  <c r="AA84" i="4"/>
  <c r="P84" i="4"/>
  <c r="AA83" i="4"/>
  <c r="P83" i="4"/>
  <c r="AA82" i="4"/>
  <c r="P82" i="4"/>
  <c r="Z81" i="4"/>
  <c r="Q81" i="4"/>
  <c r="O81" i="4"/>
  <c r="N81" i="4"/>
  <c r="M81" i="4"/>
  <c r="L81" i="4"/>
  <c r="K81" i="4"/>
  <c r="J81" i="4"/>
  <c r="I81" i="4"/>
  <c r="AA80" i="4"/>
  <c r="P80" i="4"/>
  <c r="AA79" i="4"/>
  <c r="V79" i="4"/>
  <c r="U79" i="4"/>
  <c r="T79" i="4"/>
  <c r="S79" i="4"/>
  <c r="P79" i="4"/>
  <c r="AA78" i="4"/>
  <c r="V78" i="4"/>
  <c r="U78" i="4"/>
  <c r="T78" i="4"/>
  <c r="S78" i="4"/>
  <c r="P78" i="4"/>
  <c r="AA77" i="4"/>
  <c r="V77" i="4"/>
  <c r="U77" i="4"/>
  <c r="T77" i="4"/>
  <c r="S77" i="4"/>
  <c r="P77" i="4"/>
  <c r="AA76" i="4"/>
  <c r="P76" i="4"/>
  <c r="AA75" i="4"/>
  <c r="P75" i="4"/>
  <c r="AA74" i="4"/>
  <c r="P74" i="4"/>
  <c r="AA73" i="4"/>
  <c r="P73" i="4"/>
  <c r="AA72" i="4"/>
  <c r="P72" i="4"/>
  <c r="AA71" i="4"/>
  <c r="P71" i="4"/>
  <c r="Z70" i="4"/>
  <c r="Q70" i="4"/>
  <c r="L70" i="4"/>
  <c r="K70" i="4"/>
  <c r="J70" i="4"/>
  <c r="I70" i="4"/>
  <c r="AA69" i="4"/>
  <c r="P69" i="4"/>
  <c r="AA68" i="4"/>
  <c r="P68" i="4"/>
  <c r="AA67" i="4"/>
  <c r="P67" i="4"/>
  <c r="AA66" i="4"/>
  <c r="V66" i="4"/>
  <c r="U66" i="4"/>
  <c r="T66" i="4"/>
  <c r="S66" i="4"/>
  <c r="P66" i="4"/>
  <c r="AA65" i="4"/>
  <c r="V65" i="4"/>
  <c r="U65" i="4"/>
  <c r="T65" i="4"/>
  <c r="S65" i="4"/>
  <c r="P65" i="4"/>
  <c r="AA64" i="4"/>
  <c r="P64" i="4"/>
  <c r="AA63" i="4"/>
  <c r="P63" i="4"/>
  <c r="AA62" i="4"/>
  <c r="P62" i="4"/>
  <c r="AA61" i="4"/>
  <c r="P61" i="4"/>
  <c r="AA60" i="4"/>
  <c r="O60" i="4"/>
  <c r="Y57" i="4" s="1"/>
  <c r="N60" i="4"/>
  <c r="X57" i="4" s="1"/>
  <c r="M60" i="4"/>
  <c r="W57" i="4" s="1"/>
  <c r="AA59" i="4"/>
  <c r="P59" i="4"/>
  <c r="V58" i="4"/>
  <c r="U58" i="4"/>
  <c r="U56" i="4" s="1"/>
  <c r="T58" i="4"/>
  <c r="S58" i="4"/>
  <c r="L58" i="4"/>
  <c r="K58" i="4"/>
  <c r="J58" i="4"/>
  <c r="AA58" i="4" s="1"/>
  <c r="I58" i="4"/>
  <c r="AA57" i="4"/>
  <c r="V57" i="4"/>
  <c r="V56" i="4" s="1"/>
  <c r="U57" i="4"/>
  <c r="T57" i="4"/>
  <c r="T56" i="4" s="1"/>
  <c r="S57" i="4"/>
  <c r="S56" i="4" s="1"/>
  <c r="P57" i="4"/>
  <c r="AA56" i="4"/>
  <c r="P56" i="4"/>
  <c r="AA55" i="4"/>
  <c r="P55" i="4"/>
  <c r="AA54" i="4"/>
  <c r="P54" i="4"/>
  <c r="AA53" i="4"/>
  <c r="P53" i="4"/>
  <c r="AA52" i="4"/>
  <c r="P52" i="4"/>
  <c r="AA51" i="4"/>
  <c r="P51" i="4"/>
  <c r="AA50" i="4"/>
  <c r="P50" i="4"/>
  <c r="AA49" i="4"/>
  <c r="P49" i="4"/>
  <c r="AA48" i="4"/>
  <c r="P48" i="4"/>
  <c r="AA47" i="4"/>
  <c r="N47" i="4"/>
  <c r="X28" i="4" s="1"/>
  <c r="M47" i="4"/>
  <c r="W28" i="4" s="1"/>
  <c r="AA46" i="4"/>
  <c r="P46" i="4"/>
  <c r="AA45" i="4"/>
  <c r="P45" i="4"/>
  <c r="AA44" i="4"/>
  <c r="O44" i="4"/>
  <c r="O58" i="4" s="1"/>
  <c r="N44" i="4"/>
  <c r="X27" i="4" s="1"/>
  <c r="X26" i="4" s="1"/>
  <c r="M44" i="4"/>
  <c r="M58" i="4" s="1"/>
  <c r="AA43" i="4"/>
  <c r="P43" i="4"/>
  <c r="AA42" i="4"/>
  <c r="P42" i="4"/>
  <c r="AA41" i="4"/>
  <c r="P41" i="4"/>
  <c r="AA40" i="4"/>
  <c r="P40" i="4"/>
  <c r="AA39" i="4"/>
  <c r="P39" i="4"/>
  <c r="AA38" i="4"/>
  <c r="P38" i="4"/>
  <c r="AA37" i="4"/>
  <c r="P37" i="4"/>
  <c r="AA36" i="4"/>
  <c r="P36" i="4"/>
  <c r="AA35" i="4"/>
  <c r="P35" i="4"/>
  <c r="AA34" i="4"/>
  <c r="P34" i="4"/>
  <c r="AA33" i="4"/>
  <c r="P33" i="4"/>
  <c r="AA32" i="4"/>
  <c r="P32" i="4"/>
  <c r="AA31" i="4"/>
  <c r="P31" i="4"/>
  <c r="AA30" i="4"/>
  <c r="P30" i="4"/>
  <c r="AA29" i="4"/>
  <c r="V29" i="4"/>
  <c r="U29" i="4"/>
  <c r="T29" i="4"/>
  <c r="S29" i="4"/>
  <c r="P29" i="4"/>
  <c r="V28" i="4"/>
  <c r="U28" i="4"/>
  <c r="T28" i="4"/>
  <c r="S28" i="4"/>
  <c r="Z27" i="4"/>
  <c r="V27" i="4"/>
  <c r="U27" i="4"/>
  <c r="T27" i="4"/>
  <c r="S27" i="4"/>
  <c r="Q27" i="4"/>
  <c r="O27" i="4"/>
  <c r="N27" i="4"/>
  <c r="M27" i="4"/>
  <c r="L27" i="4"/>
  <c r="L107" i="4" s="1"/>
  <c r="K27" i="4"/>
  <c r="AA26" i="4"/>
  <c r="P26" i="4"/>
  <c r="AA25" i="4"/>
  <c r="P25" i="4"/>
  <c r="AA24" i="4"/>
  <c r="P24" i="4"/>
  <c r="AA23" i="4"/>
  <c r="P23" i="4"/>
  <c r="AA22" i="4"/>
  <c r="P22" i="4"/>
  <c r="AA21" i="4"/>
  <c r="P21" i="4"/>
  <c r="AA20" i="4"/>
  <c r="P20" i="4"/>
  <c r="AA19" i="4"/>
  <c r="P19" i="4"/>
  <c r="AA18" i="4"/>
  <c r="P18" i="4"/>
  <c r="AA17" i="4"/>
  <c r="P17" i="4"/>
  <c r="AA16" i="4"/>
  <c r="P16" i="4"/>
  <c r="AA15" i="4"/>
  <c r="P15" i="4"/>
  <c r="AA14" i="4"/>
  <c r="P14" i="4"/>
  <c r="J13" i="4"/>
  <c r="P13" i="4" s="1"/>
  <c r="J12" i="4"/>
  <c r="P12" i="4" s="1"/>
  <c r="AA11" i="4"/>
  <c r="P11" i="4"/>
  <c r="AA10" i="4"/>
  <c r="V10" i="4"/>
  <c r="U10" i="4"/>
  <c r="T10" i="4"/>
  <c r="S10" i="4"/>
  <c r="P10" i="4"/>
  <c r="AA9" i="4"/>
  <c r="V9" i="4"/>
  <c r="U9" i="4"/>
  <c r="S9" i="4"/>
  <c r="P9" i="4"/>
  <c r="AA8" i="4"/>
  <c r="V8" i="4"/>
  <c r="U8" i="4"/>
  <c r="T8" i="4"/>
  <c r="P8" i="4"/>
  <c r="AA7" i="4"/>
  <c r="I7" i="4"/>
  <c r="P7" i="4" s="1"/>
  <c r="U95" i="4"/>
  <c r="K10" i="3"/>
  <c r="S26" i="4" l="1"/>
  <c r="T64" i="4"/>
  <c r="Q107" i="4"/>
  <c r="S8" i="4"/>
  <c r="S7" i="4" s="1"/>
  <c r="T76" i="4"/>
  <c r="K107" i="4"/>
  <c r="X56" i="4"/>
  <c r="S76" i="4"/>
  <c r="V94" i="4"/>
  <c r="Z107" i="4"/>
  <c r="Y56" i="4"/>
  <c r="I27" i="4"/>
  <c r="I107" i="4" s="1"/>
  <c r="I119" i="4" s="1"/>
  <c r="AA12" i="4"/>
  <c r="U64" i="4"/>
  <c r="E109" i="4"/>
  <c r="U26" i="4"/>
  <c r="V64" i="4"/>
  <c r="AA81" i="4"/>
  <c r="Y7" i="4"/>
  <c r="Y76" i="4"/>
  <c r="S64" i="4"/>
  <c r="Y64" i="4"/>
  <c r="X64" i="4"/>
  <c r="S93" i="4"/>
  <c r="S92" i="4" s="1"/>
  <c r="P81" i="4"/>
  <c r="U94" i="4"/>
  <c r="Y94" i="4"/>
  <c r="T95" i="4"/>
  <c r="X7" i="4"/>
  <c r="Y95" i="4"/>
  <c r="AA70" i="4"/>
  <c r="U76" i="4"/>
  <c r="S94" i="4"/>
  <c r="P106" i="4"/>
  <c r="W7" i="4"/>
  <c r="X95" i="4"/>
  <c r="P27" i="4"/>
  <c r="U7" i="4"/>
  <c r="J27" i="4"/>
  <c r="J107" i="4" s="1"/>
  <c r="J109" i="4" s="1"/>
  <c r="U93" i="4"/>
  <c r="U92" i="4" s="1"/>
  <c r="P44" i="4"/>
  <c r="V7" i="4"/>
  <c r="V26" i="4"/>
  <c r="T26" i="4"/>
  <c r="S95" i="4"/>
  <c r="W56" i="4"/>
  <c r="V93" i="4"/>
  <c r="V95" i="4"/>
  <c r="AA106" i="4"/>
  <c r="W64" i="4"/>
  <c r="W95" i="4"/>
  <c r="K7" i="3"/>
  <c r="U8" i="2"/>
  <c r="U11" i="2" s="1"/>
  <c r="L7" i="3"/>
  <c r="W94" i="4"/>
  <c r="K110" i="4"/>
  <c r="X94" i="4"/>
  <c r="X93" i="4"/>
  <c r="T9" i="4"/>
  <c r="T7" i="4" s="1"/>
  <c r="AA13" i="4"/>
  <c r="AA27" i="4" s="1"/>
  <c r="P47" i="4"/>
  <c r="P60" i="4"/>
  <c r="P70" i="4" s="1"/>
  <c r="W27" i="4"/>
  <c r="W26" i="4" s="1"/>
  <c r="N58" i="4"/>
  <c r="M70" i="4"/>
  <c r="M107" i="4" s="1"/>
  <c r="O70" i="4"/>
  <c r="O107" i="4" s="1"/>
  <c r="O109" i="4" s="1"/>
  <c r="Y27" i="4"/>
  <c r="Y26" i="4" s="1"/>
  <c r="T93" i="4"/>
  <c r="V76" i="4"/>
  <c r="W76" i="4"/>
  <c r="N70" i="4"/>
  <c r="AA107" i="4" l="1"/>
  <c r="I109" i="4"/>
  <c r="V92" i="4"/>
  <c r="L110" i="4"/>
  <c r="N107" i="4"/>
  <c r="N109" i="4" s="1"/>
  <c r="X92" i="4"/>
  <c r="P58" i="4"/>
  <c r="P107" i="4" s="1"/>
  <c r="T94" i="4"/>
  <c r="T92" i="4" s="1"/>
  <c r="Y93" i="4"/>
  <c r="Y92" i="4" s="1"/>
  <c r="W93" i="4"/>
  <c r="W92" i="4" s="1"/>
</calcChain>
</file>

<file path=xl/sharedStrings.xml><?xml version="1.0" encoding="utf-8"?>
<sst xmlns="http://schemas.openxmlformats.org/spreadsheetml/2006/main" count="963" uniqueCount="368">
  <si>
    <t>Весовой критерий</t>
  </si>
  <si>
    <t>Плановый период</t>
  </si>
  <si>
    <t>январь - март</t>
  </si>
  <si>
    <t>январь - июнь</t>
  </si>
  <si>
    <t>январь-сентябрь</t>
  </si>
  <si>
    <t>значение на конец года</t>
  </si>
  <si>
    <t>1-ый год</t>
  </si>
  <si>
    <t>2-ой год</t>
  </si>
  <si>
    <t>факт</t>
  </si>
  <si>
    <t>план</t>
  </si>
  <si>
    <t>Цель: обеспечение высокого качества образования, соответствующего потребностям граждан и перспективным задачам развития экономики Ужурского района, государственная поддержка детей-сирот, детей, оставшихся без попечения родителей, отдых и оздоровление детей в летний период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</si>
  <si>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</si>
  <si>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Доля школ района, имеющих средний балл ЕГЭ (в расчете на 1 предмет) выше 50 баллов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</si>
  <si>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</si>
  <si>
    <t xml:space="preserve">Подпрограмма 1 «Развитие дошкольного образования» </t>
  </si>
  <si>
    <t>Обеспеченность детей дошкольного возраста местами в дошкольных образовательных учреждениях (количество мест на 100 детей)</t>
  </si>
  <si>
    <t>%</t>
  </si>
  <si>
    <t>Удельный вес воспитанников дошкольных образовательных организаций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организаций;</t>
  </si>
  <si>
    <t xml:space="preserve">Подпрограмма 2 «Развитие общего образования» </t>
  </si>
  <si>
    <t xml:space="preserve">Доля муниципальных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организаций, реализующих программы общего образования 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</si>
  <si>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</t>
  </si>
  <si>
    <t>Доля общеобразовательных организаций (с числом обучающихся более 50)</t>
  </si>
  <si>
    <t xml:space="preserve">Подпрограмма 3 «Развитие дополнительного образования детей» 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</si>
  <si>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</si>
  <si>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 xml:space="preserve">Подпрограмма 4 «Безопасный, качественный отдых и оздоровление детей в летний период» </t>
  </si>
  <si>
    <t>Доля оздоровленных детей школьного возраста</t>
  </si>
  <si>
    <t>Подпрограмма 5 «Обеспечение реализации муниципальной программы и прочие мероприятия в области образования»</t>
  </si>
  <si>
    <t>Своевременное доведение Главным распорядителем лимитов бюджетных обязательств до  организаций, предусмотренных законом о бюджете за отчетный год</t>
  </si>
  <si>
    <t xml:space="preserve">Соблюдение сроков предоставления годовой бюджетной отчетности </t>
  </si>
  <si>
    <t>ГРБС</t>
  </si>
  <si>
    <t>Рз Пр</t>
  </si>
  <si>
    <t>ЦСР</t>
  </si>
  <si>
    <t>ВР</t>
  </si>
  <si>
    <t>Муниципальнная программа</t>
  </si>
  <si>
    <t>в том числе по ГРБС:</t>
  </si>
  <si>
    <t>Подпрограмма 1</t>
  </si>
  <si>
    <t>Подпрограмма 2</t>
  </si>
  <si>
    <t>Подпрограмма 3</t>
  </si>
  <si>
    <t>Подпрограмма 4</t>
  </si>
  <si>
    <t>«Безопасный, качественный отдых и оздоровление детей в летний период»</t>
  </si>
  <si>
    <t>Подпрограмма 5</t>
  </si>
  <si>
    <t xml:space="preserve">Код бюджетной классификации </t>
  </si>
  <si>
    <t>Примечание</t>
  </si>
  <si>
    <t>тыс. рублей</t>
  </si>
  <si>
    <t>Статус</t>
  </si>
  <si>
    <t>Источники финансирования</t>
  </si>
  <si>
    <t xml:space="preserve">Примечание </t>
  </si>
  <si>
    <t>Муниципальная программа</t>
  </si>
  <si>
    <t xml:space="preserve">Всего                    </t>
  </si>
  <si>
    <t xml:space="preserve">в том числе:             </t>
  </si>
  <si>
    <t>федеральный бюджет</t>
  </si>
  <si>
    <t xml:space="preserve">краевой бюджет           </t>
  </si>
  <si>
    <t xml:space="preserve">внебюджетные  источники                 </t>
  </si>
  <si>
    <t>юридические лица</t>
  </si>
  <si>
    <t>Расходы по годам</t>
  </si>
  <si>
    <t>районный бюджет</t>
  </si>
  <si>
    <t>3-й год</t>
  </si>
  <si>
    <t>3-ой год</t>
  </si>
  <si>
    <t>Перечень мероприятий Управления образования на 2014 год</t>
  </si>
  <si>
    <t>№ п/п</t>
  </si>
  <si>
    <t xml:space="preserve">Цели, задачи, мероприятия </t>
  </si>
  <si>
    <t>Код бюджетной классификации</t>
  </si>
  <si>
    <t>Расходы (тыс. руб.), годы</t>
  </si>
  <si>
    <t>всего</t>
  </si>
  <si>
    <t>Ожидаемый результат от реализации подпрограммного мероприятия (в натуральном выражении)</t>
  </si>
  <si>
    <t>2 кв</t>
  </si>
  <si>
    <t>3 кв</t>
  </si>
  <si>
    <t>Расходы</t>
  </si>
  <si>
    <t>Остатки</t>
  </si>
  <si>
    <t>Цель: создание в системе дошкольного , общего и дополнительного образования равных возможностей для современного качественного образования, пизитивной социализации детей и оздоровление детей в летний период</t>
  </si>
  <si>
    <t>Задача № 1.  Развитие дошкольного образования</t>
  </si>
  <si>
    <t>итого</t>
  </si>
  <si>
    <t>Приведение муниципальных образовательных организаций в соответствие требованиям правил пожарной безопасности , санитарным нормам и правилам, строительным нормам и правилам( согласно предписаниям, судебным решениям)</t>
  </si>
  <si>
    <t>Управление образования</t>
  </si>
  <si>
    <t>мест</t>
  </si>
  <si>
    <t>050</t>
  </si>
  <si>
    <t>0701</t>
  </si>
  <si>
    <t>0418401</t>
  </si>
  <si>
    <t>612</t>
  </si>
  <si>
    <t xml:space="preserve">1)МБДОУ  «Солгонский детский сад»: сантехника – 45;
2) МБДОУ «Крутоярский детский сад»:   оборудование локальной вытяжной системы – 30
                                                                                                                                    </t>
  </si>
  <si>
    <t>Подключение образовательных учреждений района к автоматической пожарной сигнализации</t>
  </si>
  <si>
    <t>0418408</t>
  </si>
  <si>
    <t>Обеспечение деятельности (оказание услуг) подведомственных учреждений</t>
  </si>
  <si>
    <t>0418419</t>
  </si>
  <si>
    <t>611</t>
  </si>
  <si>
    <t>кр</t>
  </si>
  <si>
    <t>фб</t>
  </si>
  <si>
    <t>831</t>
  </si>
  <si>
    <t>Финансовое обеспечение государственных 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</si>
  <si>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0417588</t>
  </si>
  <si>
    <t>Софинансирование субсидии на частичное финансирование (возмещение) расходов на выплаты младшим воспитателям 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</t>
  </si>
  <si>
    <t>0418958</t>
  </si>
  <si>
    <t>Детский сад №1</t>
  </si>
  <si>
    <t>Введение дополнительных мест в систему дошкольного образования детей посредством реконструкции и капитального ремонта зданий под дошкольные образовательные учреждения, реконструкции и капитального ремонта зданий образовательных учреждений для создания условий, позволяющих реализовать основную общеобразовательную программу дошкольного образования детей, а также приобретение оборудования, мебели</t>
  </si>
  <si>
    <t>фед</t>
  </si>
  <si>
    <t>0415059</t>
  </si>
  <si>
    <t>на проведение капитального ремонта для открытия групп полного дня в МБОУ "Михайловская СОШ" - 3160,6;  МБОУ "Златоруновская СОШ" - 3277,7; МБОУ "Крутоярская СОШ" - 3278,2</t>
  </si>
  <si>
    <t xml:space="preserve">Софинансирование на реконструкцию и капитальный ремонт зданий под дошкольные образовательные учреждения </t>
  </si>
  <si>
    <t>0418921</t>
  </si>
  <si>
    <t>МБОУ "Михайловская СОШ" - 390,6;  МБОУ "Златоруновская СОШ" - 327,8; МБОУ "Крутоярская СОШ" - 327,8</t>
  </si>
  <si>
    <t>0418959</t>
  </si>
  <si>
    <t>0418946</t>
  </si>
  <si>
    <t>0417746</t>
  </si>
  <si>
    <t>Частичное финансирование (возмещение) расходов на выплаты младшим воспитателям 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</t>
  </si>
  <si>
    <t>0417558</t>
  </si>
  <si>
    <t xml:space="preserve"> </t>
  </si>
  <si>
    <t xml:space="preserve">Прочие мероприятия, осуществляемые за счет межбюджетных трансфертов прошлых лет из краевого бюджета </t>
  </si>
  <si>
    <t>0417789</t>
  </si>
  <si>
    <t>Приобретение мебели (детский сад №1)</t>
  </si>
  <si>
    <t>Обеспечение выделения денежных средсв на осуществление присмотра и ухода за детьми-инвалидами, детьми- 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</si>
  <si>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0417554</t>
  </si>
  <si>
    <t xml:space="preserve">Предоставление питания детям
инвалидам; опекаемым детям; по школам с дошкольными группами и садам
</t>
  </si>
  <si>
    <t>Разработка проектно-сметной документации для размещения дополнительных групп детских садов в зданиях школ</t>
  </si>
  <si>
    <t>0418402</t>
  </si>
  <si>
    <t xml:space="preserve">ПСД на 3 школы: Крутоярская СОШ (дополнительная группа на 20 мест) – 364,0;
 Златоруновская СОШ (дополнительная группа на 20 мест) – 229,0;
 Михайловская СОШ (дополнительная группа на 20 мест) – 155,0
</t>
  </si>
  <si>
    <t xml:space="preserve"> Выплата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</t>
  </si>
  <si>
    <t>1004</t>
  </si>
  <si>
    <t>0417556</t>
  </si>
  <si>
    <t>313</t>
  </si>
  <si>
    <t>321</t>
  </si>
  <si>
    <t>ИТОГО:</t>
  </si>
  <si>
    <t>Задача № 2.  Развитие общего образования</t>
  </si>
  <si>
    <t>Приведение муниципальных образовательных организаций в соответствие требованиям правил пожарной безопасности , санитарным нормам и правилам, строительным нормам и правилам (согласно предписаниям, судебным решениям)</t>
  </si>
  <si>
    <t>0702</t>
  </si>
  <si>
    <t>0428401</t>
  </si>
  <si>
    <t xml:space="preserve">1) МБОУ «Ужурская СОШ №3»: оборудование для пищеблока – 511,46;
2) МБОУ «Ужурская СОШ №6»: внесение изменений в ПСД - 31,5, 3) МБОУ «Ильинская СОШ»: оборудование для кабинета физики, химии – 23,54
</t>
  </si>
  <si>
    <t>Софинансирование субсидии на проведение реконструкции или капитального ремонта зданий образовательных учреждений находящихся в аварийном состоянии</t>
  </si>
  <si>
    <t>140</t>
  </si>
  <si>
    <t>0428962</t>
  </si>
  <si>
    <t>244</t>
  </si>
  <si>
    <t>Софинансирование краевой программы "Развитие системы образования Красноярского края на 2014-2016г"</t>
  </si>
  <si>
    <t>Проведение реконструкции или капитального ремонта зданий образовательных учреждений находящихся в аварийном состоянии</t>
  </si>
  <si>
    <t>0427662</t>
  </si>
  <si>
    <t>6 СОШ</t>
  </si>
  <si>
    <t>Осуществление (возмещение) расходов, направленных на создание безопасных и комфортных условий функционирования объектов муниципальной собственности, развитие муниципальных учреждений, на 2015 год</t>
  </si>
  <si>
    <t>0427746</t>
  </si>
  <si>
    <t>Софинансирование субсидии на осуществление  (возмещение) расходов, направленных на создание и комфортных условий функционирования объектов муниципальной собственности, развитие муниципальных учреждений</t>
  </si>
  <si>
    <t>0428946</t>
  </si>
  <si>
    <t xml:space="preserve">Разработка проектно-сметной документации на капитальный ремонт помещения спортивного зала в здании МБОУ "Крутоярская СОШ" </t>
  </si>
  <si>
    <t>0428405</t>
  </si>
  <si>
    <t>Оснащение автобусов, осуществляющих перевозки учащихся в общеобразовательные организации, средствами контроля, обеспечивающими непрерывную, некорректируемую регистрацию информации о скорости и маршруте движения транспортных средств, о режиме труда и отдыха водителей транспортных средств (тахографами</t>
  </si>
  <si>
    <t>0427391</t>
  </si>
  <si>
    <t>Софинансирование субсидии на оснащение автобусов, осуществляющих перевозки учащихся в общеобразовательные организации, средствами контроля, обеспечивающими непрерывную, некорректируемую регистрацию информации о скорости и маршруте движения транспортных средств (тахографами)</t>
  </si>
  <si>
    <t>0428991</t>
  </si>
  <si>
    <t>Софинансирование субсидии на обеспечении беспрепятственного доступа к муниципальным учреждениям социальной инфраструктуры (устройство внешних пандусов, входных дверей, установка подъемного устройства, замена лифтов, в том числе проведение необходимых согласований, зон оказания услуг, санитарно-гигиенических помещений, прилегающих территорий, оснащение системами с дублирующими световыми устройствами, информационными табло с тактильной пространственно – рельефной информацией и другое)</t>
  </si>
  <si>
    <t>1006</t>
  </si>
  <si>
    <t>0428995</t>
  </si>
  <si>
    <t>Обеспечение беспрепятственного доступа к муниципальным учреждениям социальной инфраструструктуры (устройство внешних пандусов, входных дверей, установка подъемного устройства, замена лифтов, в том числе проведение необходимых согласований, зон оказания услуг, санитарно-гигиенических помещений, прилегающих территорий, оснащение системами с дублирующими световыми устройствами, информационными табло с тактильной пространственно-рельефной информацией и другим оборудованием)</t>
  </si>
  <si>
    <t>0421095</t>
  </si>
  <si>
    <t>Мероприятия государственной программы Российской Федерации "Доступная среда" на 2011-2015 годы за счет средств федерального бюджета в рамках подпрограммы «Повышение качества жизни отдельных категорий граждан, в том числе инвалидов, степени их социальной защищенности»</t>
  </si>
  <si>
    <t>0425027</t>
  </si>
  <si>
    <t xml:space="preserve">Мероприятия государственной программы Российской Федерации "Доступная среда" на 2011-2015 годы за счет средств федерального бюджета </t>
  </si>
  <si>
    <t>0428900</t>
  </si>
  <si>
    <t>0428408</t>
  </si>
  <si>
    <t>622</t>
  </si>
  <si>
    <t>0428419</t>
  </si>
  <si>
    <t>бюджетные учреждения</t>
  </si>
  <si>
    <t>автономные учреждения</t>
  </si>
  <si>
    <t>621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</si>
  <si>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</si>
  <si>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0427564</t>
  </si>
  <si>
    <t>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</t>
  </si>
  <si>
    <t>1003</t>
  </si>
  <si>
    <t>0427566</t>
  </si>
  <si>
    <t xml:space="preserve"> питание через заботу </t>
  </si>
  <si>
    <t>СОШ №6</t>
  </si>
  <si>
    <t>питание по школам</t>
  </si>
  <si>
    <t>Обеспечение деятельности (оказание услуг) подведомственных организаций</t>
  </si>
  <si>
    <t>0709</t>
  </si>
  <si>
    <t xml:space="preserve">1)акредитация 7 учреждений(СОШ №1, СОШ №3, Арабкаевская, Березовологская, Малоимышская, Приреченская, Тургужанская) - 70,0;       </t>
  </si>
  <si>
    <t>1) Проведение ГИА,ЕГЭ -110,0 ( через управление образования), награждение медалистов - 100,0</t>
  </si>
  <si>
    <t>Задача № 3.  Развитие дополнительного образования детей (ЦДО,ДЮСШ,МУК)</t>
  </si>
  <si>
    <t>0438419</t>
  </si>
  <si>
    <t>ЦДО ; ДЮСШ</t>
  </si>
  <si>
    <t>МУК</t>
  </si>
  <si>
    <t>0438408</t>
  </si>
  <si>
    <t>1102</t>
  </si>
  <si>
    <t>0437702</t>
  </si>
  <si>
    <t>Приобретение спортинвентаря (ДЮСШ)</t>
  </si>
  <si>
    <t>0438401</t>
  </si>
  <si>
    <t>1) ЦДО: ремонт крыши музея и СЮН  150,0                   2) ДЮСШ: ограждение лыжной базы; устройство канализации; ремонт полов 150,0</t>
  </si>
  <si>
    <t xml:space="preserve">Проведение мероприятий для детей и молодежи </t>
  </si>
  <si>
    <t>0707</t>
  </si>
  <si>
    <t>0438403</t>
  </si>
  <si>
    <t>мероприятия через управление образования</t>
  </si>
  <si>
    <t>Участие в краевых, зональных, районных спортивных, туристических, краеведческих соревнованиях, спартакиадах. Проведение районных мероприятий, акций, форумов, фестивалей, выставок, экспедиций, походов, сплавов, туристического слета. Участие в конкурсах воспитательно-образовательных проектов, работа профильных школ, участие в грантовых программах.                                                2)  Поддержка спортивного клуба «Олимп» (социальные выплаты) - 100,0  (ЦДО, ДЮСШ, Управление образования)</t>
  </si>
  <si>
    <t>проведение мероприятий (шаг навстречу, летняя радуга)</t>
  </si>
  <si>
    <t>Задача № 4  Безопасный, качественный отдых и оздоровление детей в летний период</t>
  </si>
  <si>
    <t>Оздоровление и занятость детей и подростков в каникулярное время за счет средств местного бюджета</t>
  </si>
  <si>
    <t>0448404</t>
  </si>
  <si>
    <t>Подготовка к летнему оздоровительному сезону. Оплата услуг за проведение дезинсекционной обработки территории туристических, спортивных лагерей (50- ДЮСШ (Палатки), 504,4 - ЦДО (трудоустройство детей), 152,43 - РМЦ(проведение мероприятий для детей)</t>
  </si>
  <si>
    <t>Управление образования (ГСМ на подвоз в летние лагеря)</t>
  </si>
  <si>
    <t>Софинансирование на оплату стоимости путевок для детей в краевые государственные и негосударственные организации отдыха, оздоровления и занятости детей, на территории Красноярского края</t>
  </si>
  <si>
    <t>0448983</t>
  </si>
  <si>
    <t>софинансирование  путевок (через управление образования)</t>
  </si>
  <si>
    <t>0448598</t>
  </si>
  <si>
    <t>софинансирование  путевок за счет средств родителей  в соответствии с Законом Красноярского края от 07.07.2009 №8-3618</t>
  </si>
  <si>
    <t>Софинансирование на оплату стоимости набора продуктов питания или готовых блюд и их транспортировка</t>
  </si>
  <si>
    <t>0448982</t>
  </si>
  <si>
    <t>софинансирование площадок (распределить по школам)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</si>
  <si>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Красноярского края</t>
  </si>
  <si>
    <t>0447583</t>
  </si>
  <si>
    <t>через управление образования</t>
  </si>
  <si>
    <t>местн</t>
  </si>
  <si>
    <t>Оплата стоимости набора продуктов питания или готовых блюд и их транспортировки в лагерях с дневным пребыванием детей</t>
  </si>
  <si>
    <t>0447582</t>
  </si>
  <si>
    <t>Забота</t>
  </si>
  <si>
    <t>6 сош</t>
  </si>
  <si>
    <t>Задача 5. Обеспечение реализации муниципальной программы и прочие мероприятия в области образования</t>
  </si>
  <si>
    <t>0458004</t>
  </si>
  <si>
    <t>Руководство и управление в сфере установленных функций органов местного самоуправления</t>
  </si>
  <si>
    <t xml:space="preserve">Обеспечение деятельности учебно-методических кабинетов, централизованных бухгалтерий, групп хозяйственного обслуживания, учебных фильмотек, межшкольных учебно-производственных комбинатов, логопедических пунктов </t>
  </si>
  <si>
    <t>0458007</t>
  </si>
  <si>
    <t>рмц</t>
  </si>
  <si>
    <t>Забота,ЦБ</t>
  </si>
  <si>
    <t>забота,управление образования,цб</t>
  </si>
  <si>
    <t>Содержание дома ветеранов</t>
  </si>
  <si>
    <t>0113</t>
  </si>
  <si>
    <t>0458406</t>
  </si>
  <si>
    <t>Создание безопасных и комфортных условий функционирования объектов муниципальной собственности</t>
  </si>
  <si>
    <t>051</t>
  </si>
  <si>
    <t>0458420</t>
  </si>
  <si>
    <t>Реализация государственных функций, связанных с общегосударственным управлением за счет доходов от оказания платных услуг и компенсации затрат государства</t>
  </si>
  <si>
    <t>0458498</t>
  </si>
  <si>
    <t>дом ветеранов внебюджет</t>
  </si>
  <si>
    <t>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</si>
  <si>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0457552</t>
  </si>
  <si>
    <t>121</t>
  </si>
  <si>
    <t>122</t>
  </si>
  <si>
    <t>Обеспечение жилыми помещениями детей -сирот и детей, оставшихся без попечения родителей, лиц из числа детей-сирот и детей, оставшихся без попечения родителей, за счет средств краевого бюджета</t>
  </si>
  <si>
    <t>0457587</t>
  </si>
  <si>
    <t>412</t>
  </si>
  <si>
    <t>Обеспечение  предоставления жилых помещений детям- сиротам и детям, оставшимся без попечения родителей, лицам из их  числа по договорам найма специализированных  жилых помещений за счет средств федерального бюджета</t>
  </si>
  <si>
    <t>0455082</t>
  </si>
  <si>
    <t xml:space="preserve">Проведение профессиональных конкурсов </t>
  </si>
  <si>
    <t>0458407</t>
  </si>
  <si>
    <t>учитель года ; воспитатель года</t>
  </si>
  <si>
    <t>августовская конференция</t>
  </si>
  <si>
    <t>Софинансирование краевых программ</t>
  </si>
  <si>
    <t>ВСЕГО по МП:</t>
  </si>
  <si>
    <t>ф</t>
  </si>
  <si>
    <t>Отчет по муниципальной программе «Развитие дошкольного, общего и дополнительного образования Ужурского района» за период январь - март 2016 г.</t>
  </si>
  <si>
    <t>Цели, задачи, показатели результатов</t>
  </si>
  <si>
    <t>Единица измерения</t>
  </si>
  <si>
    <t>Вес показателя результативности</t>
  </si>
  <si>
    <t>Источник информации</t>
  </si>
  <si>
    <t>2013 год</t>
  </si>
  <si>
    <t>2014 год</t>
  </si>
  <si>
    <t>2015 год</t>
  </si>
  <si>
    <t>2016 год</t>
  </si>
  <si>
    <t>2017 год</t>
  </si>
  <si>
    <t>2018 год</t>
  </si>
  <si>
    <t>Х</t>
  </si>
  <si>
    <t>Гос. стат. отчетность</t>
  </si>
  <si>
    <t>не более 71,7</t>
  </si>
  <si>
    <t>не более 76,5</t>
  </si>
  <si>
    <t>не более     78,3</t>
  </si>
  <si>
    <t>не более 77,5</t>
  </si>
  <si>
    <t>не более 77,6</t>
  </si>
  <si>
    <t>Ведомственная отчетность</t>
  </si>
  <si>
    <t>не более       40,8</t>
  </si>
  <si>
    <t>не более 40,7</t>
  </si>
  <si>
    <t>не более 50,6</t>
  </si>
  <si>
    <t>не более 50,8</t>
  </si>
  <si>
    <t>не менее 12</t>
  </si>
  <si>
    <t>не менее    14</t>
  </si>
  <si>
    <t>не менее 16</t>
  </si>
  <si>
    <t>не менее    18</t>
  </si>
  <si>
    <t>не менее 88,9</t>
  </si>
  <si>
    <t>не менее  90,2</t>
  </si>
  <si>
    <t>не менее 92,1</t>
  </si>
  <si>
    <t>не менее 94,6</t>
  </si>
  <si>
    <t>не менее 41</t>
  </si>
  <si>
    <t>не менее    51,6</t>
  </si>
  <si>
    <t>не менее   51,8</t>
  </si>
  <si>
    <t>не более 5</t>
  </si>
  <si>
    <t>не более 3</t>
  </si>
  <si>
    <t>не более 2</t>
  </si>
  <si>
    <t>не более 1</t>
  </si>
  <si>
    <t>не более       83,3</t>
  </si>
  <si>
    <t>не более    83,3</t>
  </si>
  <si>
    <t>не более   83,3</t>
  </si>
  <si>
    <t>не менее 36</t>
  </si>
  <si>
    <t>не менее 37</t>
  </si>
  <si>
    <t>не менее 38</t>
  </si>
  <si>
    <t>не менее  40</t>
  </si>
  <si>
    <t>Содействовать выявлению и поддержке одаренных детей </t>
  </si>
  <si>
    <t>Удельный вес численности обучающихся по программам общего образования, участвующих в олимпиадах и конкурсах различного уровня,</t>
  </si>
  <si>
    <t>в общей численности обучающихся по программам общего образования</t>
  </si>
  <si>
    <t>не менее 92</t>
  </si>
  <si>
    <t>не менее 93</t>
  </si>
  <si>
    <t>не менее 61</t>
  </si>
  <si>
    <t>не менее  93</t>
  </si>
  <si>
    <t>не менее  94</t>
  </si>
  <si>
    <t>Удельный вес численности учителей</t>
  </si>
  <si>
    <t>не менее 22,5</t>
  </si>
  <si>
    <t>не менее 22,3</t>
  </si>
  <si>
    <t>не менее 22,4</t>
  </si>
  <si>
    <t>не менее  22,2</t>
  </si>
  <si>
    <t>в возрасте до 35 лет в общей численности учителей общеобразовательных организаций</t>
  </si>
  <si>
    <t>Приложение № 3 к Программе</t>
  </si>
  <si>
    <t>Ресурсное обеспечение и прогнозная оценка расходов на реализацию целей муниципальной программы Ужурского района</t>
  </si>
  <si>
    <t>с учетом источников финансирования, в том числе по уровням бюджетной системы</t>
  </si>
  <si>
    <t>Наименование муниципальной  программы, подпрограммы муниципальной программы</t>
  </si>
  <si>
    <t>Ответственный исполнитель, соисполнители</t>
  </si>
  <si>
    <t>Оценка расходов</t>
  </si>
  <si>
    <t>(тыс. руб.), годы</t>
  </si>
  <si>
    <t>Итого на период</t>
  </si>
  <si>
    <t>«Развитие  дошкольного, общего  и дополнительного образования Ужурского района»</t>
  </si>
  <si>
    <t>Всего</t>
  </si>
  <si>
    <t>в том числе:</t>
  </si>
  <si>
    <t>краевой бюджет</t>
  </si>
  <si>
    <t>внебюджетные источники</t>
  </si>
  <si>
    <t xml:space="preserve">Подпрограмма 1 </t>
  </si>
  <si>
    <t>«Развитие дошкольного образования»</t>
  </si>
  <si>
    <t xml:space="preserve">Подпрограмма 2 </t>
  </si>
  <si>
    <t>«Развитие общего образования »</t>
  </si>
  <si>
    <t>«Развитие дополнительного образования»</t>
  </si>
  <si>
    <t>«Реализация прочих мероприятий в области образования»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</si>
  <si>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Ужурского района (с учетом групп кратковременного пребывания)</t>
  </si>
  <si>
    <t>Администрация Ужурского района</t>
  </si>
  <si>
    <t>Цель, целевые показатели, задачи, показатели результативности</t>
  </si>
  <si>
    <t>Ед. измерения</t>
  </si>
  <si>
    <t>Год предшествующий отчетному году</t>
  </si>
  <si>
    <t>Цель: 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отдыха, оздоровления детей в летний период</t>
  </si>
  <si>
    <t>Цель: Обеспечить доступность общего образования, соответствующего единому стандарту качества общего образования</t>
  </si>
  <si>
    <t>Цель: Обеспечить поступательное развитие системы дополнительного образования</t>
  </si>
  <si>
    <t>Цель: Обеспечить безопасный, качественный отдых и оздоровление детей в летний период  </t>
  </si>
  <si>
    <t>Цель: Обеспечить доступность дошкольного образования, соответствующего единому стандарту качества дошкольного образования</t>
  </si>
  <si>
    <t>Наименование муниципальной программы Ужурского района, подпрограммы</t>
  </si>
  <si>
    <t>Статус (муниципальная программа Ужурского района, подпрограмма)</t>
  </si>
  <si>
    <t>год, предшествующий отчетному году реализации программы</t>
  </si>
  <si>
    <t>отчетный год реализации муниципальной программы Ужурского района</t>
  </si>
  <si>
    <t xml:space="preserve">Наименование муниципальной программы Ужурского района, подпрограммы </t>
  </si>
  <si>
    <t>Год, предшествующий отчетному году</t>
  </si>
  <si>
    <t>Отчетный год реализации муниципальной программы Ужурского района</t>
  </si>
  <si>
    <t>Приложение № 10
к Порядку принятия решенийо разработке муниципальных программУжурского района, их формирования и реализации</t>
  </si>
  <si>
    <t>Примечание (причины невыполнения показателей по муниципальной программе Ужурского района, выбор действий по преодолению)</t>
  </si>
  <si>
    <t>Приложение № 12
к Порядку принятия решений о разработке муниципальных программУжурского района, их формирования и реализации</t>
  </si>
  <si>
    <t xml:space="preserve">всего расходные обязательства </t>
  </si>
  <si>
    <t>всего расходные обязательства</t>
  </si>
  <si>
    <t>«Эффективное управление муниципальным имуществом»</t>
  </si>
  <si>
    <t>"Управление муниципальным имуществом»</t>
  </si>
  <si>
    <t>«Регулирование земельных отношений»</t>
  </si>
  <si>
    <r>
      <rPr>
        <sz val="12"/>
        <color indexed="8"/>
        <rFont val="Times New Roman"/>
        <family val="1"/>
        <charset val="204"/>
      </rPr>
      <t>Информация об использовании бюджетных ассигнований районного бюджета и иных средств на реализацию отдельных мероприятий муниципальной программы</t>
    </r>
    <r>
      <rPr>
        <b/>
        <sz val="12"/>
        <color indexed="8"/>
        <rFont val="Times New Roman"/>
        <family val="1"/>
        <charset val="204"/>
      </rPr>
      <t xml:space="preserve"> "Эффективное управление муниципальным имуществом Ужурского района"</t>
    </r>
    <r>
      <rPr>
        <sz val="12"/>
        <color indexed="8"/>
        <rFont val="Times New Roman"/>
        <family val="1"/>
        <charset val="204"/>
      </rPr>
      <t xml:space="preserve">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Ужурского района, а также по годам реализации муниципальной программы Ужурского района)</t>
    </r>
  </si>
  <si>
    <t>Начальник отдела по управлению муниципальным имуществом и земельными отношениями</t>
  </si>
  <si>
    <t>В. В. Буякас</t>
  </si>
  <si>
    <r>
      <rPr>
        <sz val="12"/>
        <color indexed="8"/>
        <rFont val="Times New Roman"/>
        <family val="1"/>
        <charset val="204"/>
      </rPr>
      <t xml:space="preserve">Информация об использовании бюджетных ассигнований районного бюджета 
и иных средств на реализацию программы </t>
    </r>
    <r>
      <rPr>
        <b/>
        <sz val="12"/>
        <color indexed="8"/>
        <rFont val="Times New Roman"/>
        <family val="1"/>
        <charset val="204"/>
      </rPr>
      <t xml:space="preserve">"Эффективное управление муниципальным имуществом Ужурского района" </t>
    </r>
    <r>
      <rPr>
        <sz val="12"/>
        <color indexed="8"/>
        <rFont val="Times New Roman"/>
        <family val="1"/>
        <charset val="204"/>
      </rPr>
      <t>с указанием плановых и фактических значений</t>
    </r>
  </si>
  <si>
    <t>Финансовое управление</t>
  </si>
  <si>
    <t>090</t>
  </si>
  <si>
    <t>Информацияо целевых показателях муниципальной программы "Эффективное управление муниципальным имуществом Ужурского района"   и показателях результативности подпрограмм и отдельных мероприятий муниципальной программы Ужурского района</t>
  </si>
  <si>
    <t>Цель 1: Эффективное управление муниципальным имуществом</t>
  </si>
  <si>
    <t>количество квартир</t>
  </si>
  <si>
    <t>1.1. Реализация целевых программ по строительству и приобретению жилья</t>
  </si>
  <si>
    <t>1.1.1. Обеспечение жилыми помещениями детей сирот</t>
  </si>
  <si>
    <t>1.2. Улучшение состояния имущества</t>
  </si>
  <si>
    <t>1.3. Регистрация права собственности</t>
  </si>
  <si>
    <t xml:space="preserve">количество  </t>
  </si>
  <si>
    <t>1.2.1. Повышение доходной части бюджетной составляющей за счет платежей за имущество, находящегося в муниципальной собственности</t>
  </si>
  <si>
    <t>Цель 2: Повышение эффективности рационального использования земельных участков</t>
  </si>
  <si>
    <t>2.1. Регулирование земельных отношений</t>
  </si>
  <si>
    <t>2.1.1. Постановка на кадастровый учет земельных участков</t>
  </si>
  <si>
    <t>2.1.2. Информирование населения о наличии земельных участков для сдачи в аренду</t>
  </si>
  <si>
    <t>шт</t>
  </si>
  <si>
    <t>2.1.3. Заключение договоров аренды</t>
  </si>
  <si>
    <t>антекризисные меры</t>
  </si>
  <si>
    <t>1.3.1. постановка на кадатсровый учет объектов недвижимости, с последующей регистрацией</t>
  </si>
  <si>
    <t xml:space="preserve">Приложение № 11
к Порядку принятия решений о разработке муниципальных программ Ужурского района, их формирования и реализации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</si>
</sst>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0.0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justify" shrinkToFit="1"/>
    </xf>
    <xf numFmtId="0" fontId="5" fillId="3" borderId="0" xfId="0" applyFont="1" applyFill="1"/>
    <xf numFmtId="0" fontId="5" fillId="0" borderId="1" xfId="0" applyFont="1" applyFill="1" applyBorder="1"/>
    <xf numFmtId="0" fontId="5" fillId="0" borderId="0" xfId="0" applyFont="1" applyFill="1" applyBorder="1"/>
    <xf numFmtId="0" fontId="5" fillId="3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justify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shrinkToFit="1"/>
    </xf>
    <xf numFmtId="16" fontId="7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shrinkToFit="1"/>
    </xf>
    <xf numFmtId="4" fontId="5" fillId="0" borderId="4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shrinkToFit="1"/>
    </xf>
    <xf numFmtId="4" fontId="5" fillId="0" borderId="10" xfId="0" applyNumberFormat="1" applyFont="1" applyFill="1" applyBorder="1" applyAlignment="1">
      <alignment horizontal="center" vertical="center" wrapText="1" shrinkToFit="1"/>
    </xf>
    <xf numFmtId="4" fontId="7" fillId="0" borderId="10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5" fontId="5" fillId="0" borderId="0" xfId="0" applyNumberFormat="1" applyFont="1" applyFill="1"/>
    <xf numFmtId="165" fontId="5" fillId="3" borderId="0" xfId="0" applyNumberFormat="1" applyFont="1" applyFill="1"/>
    <xf numFmtId="49" fontId="5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165" fontId="6" fillId="0" borderId="0" xfId="0" applyNumberFormat="1" applyFont="1" applyFill="1" applyAlignment="1">
      <alignment horizontal="left" vertical="top"/>
    </xf>
    <xf numFmtId="165" fontId="6" fillId="2" borderId="0" xfId="0" applyNumberFormat="1" applyFont="1" applyFill="1" applyAlignment="1">
      <alignment horizontal="left" vertical="top"/>
    </xf>
    <xf numFmtId="4" fontId="5" fillId="2" borderId="0" xfId="0" applyNumberFormat="1" applyFont="1" applyFill="1" applyAlignment="1">
      <alignment horizontal="left" vertical="top"/>
    </xf>
    <xf numFmtId="165" fontId="5" fillId="0" borderId="0" xfId="0" applyNumberFormat="1" applyFont="1" applyFill="1" applyAlignment="1">
      <alignment horizontal="left" vertical="top"/>
    </xf>
    <xf numFmtId="165" fontId="5" fillId="2" borderId="0" xfId="0" applyNumberFormat="1" applyFont="1" applyFill="1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 wrapText="1"/>
    </xf>
    <xf numFmtId="16" fontId="13" fillId="0" borderId="13" xfId="0" applyNumberFormat="1" applyFont="1" applyBorder="1" applyAlignment="1">
      <alignment horizontal="center"/>
    </xf>
    <xf numFmtId="0" fontId="13" fillId="0" borderId="1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3" fillId="0" borderId="14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3" borderId="14" xfId="0" applyFont="1" applyFill="1" applyBorder="1" applyAlignment="1">
      <alignment horizontal="left" wrapText="1"/>
    </xf>
    <xf numFmtId="0" fontId="13" fillId="3" borderId="14" xfId="0" applyFont="1" applyFill="1" applyBorder="1" applyAlignment="1">
      <alignment horizontal="center" wrapText="1"/>
    </xf>
    <xf numFmtId="0" fontId="13" fillId="3" borderId="14" xfId="0" applyFont="1" applyFill="1" applyBorder="1" applyAlignment="1">
      <alignment horizontal="center"/>
    </xf>
    <xf numFmtId="0" fontId="0" fillId="3" borderId="0" xfId="0" applyFill="1"/>
    <xf numFmtId="0" fontId="11" fillId="0" borderId="0" xfId="0" applyFont="1"/>
    <xf numFmtId="4" fontId="13" fillId="0" borderId="14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0" xfId="0" applyFont="1" applyFill="1"/>
    <xf numFmtId="166" fontId="1" fillId="4" borderId="4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6" fontId="1" fillId="4" borderId="27" xfId="0" applyNumberFormat="1" applyFont="1" applyFill="1" applyBorder="1" applyAlignment="1">
      <alignment horizontal="center" vertical="center"/>
    </xf>
    <xf numFmtId="166" fontId="1" fillId="4" borderId="32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/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vertical="center" wrapText="1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/>
    </xf>
    <xf numFmtId="166" fontId="1" fillId="4" borderId="28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 wrapText="1"/>
    </xf>
    <xf numFmtId="49" fontId="1" fillId="4" borderId="3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6" fontId="1" fillId="4" borderId="33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right"/>
    </xf>
    <xf numFmtId="0" fontId="1" fillId="4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6" fontId="1" fillId="4" borderId="27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4" borderId="0" xfId="0" applyFont="1" applyFill="1"/>
    <xf numFmtId="0" fontId="3" fillId="4" borderId="0" xfId="0" applyFont="1" applyFill="1" applyAlignment="1">
      <alignment wrapText="1"/>
    </xf>
    <xf numFmtId="0" fontId="1" fillId="4" borderId="0" xfId="0" applyFont="1" applyFill="1" applyAlignment="1">
      <alignment horizontal="right" wrapText="1"/>
    </xf>
    <xf numFmtId="4" fontId="1" fillId="4" borderId="27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32" xfId="0" applyNumberFormat="1" applyFont="1" applyFill="1" applyBorder="1" applyAlignment="1">
      <alignment horizontal="center" vertical="center"/>
    </xf>
    <xf numFmtId="166" fontId="4" fillId="4" borderId="27" xfId="0" applyNumberFormat="1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vertical="center" wrapText="1"/>
    </xf>
    <xf numFmtId="0" fontId="1" fillId="4" borderId="30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/>
    </xf>
    <xf numFmtId="0" fontId="1" fillId="4" borderId="30" xfId="0" applyFont="1" applyFill="1" applyBorder="1" applyAlignment="1">
      <alignment vertical="center"/>
    </xf>
    <xf numFmtId="0" fontId="1" fillId="4" borderId="33" xfId="0" applyFont="1" applyFill="1" applyBorder="1" applyAlignment="1">
      <alignment vertical="center"/>
    </xf>
    <xf numFmtId="0" fontId="1" fillId="4" borderId="28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7" xfId="0" applyFont="1" applyBorder="1"/>
    <xf numFmtId="0" fontId="1" fillId="0" borderId="30" xfId="0" applyFont="1" applyBorder="1" applyAlignment="1">
      <alignment horizontal="center" wrapText="1"/>
    </xf>
    <xf numFmtId="0" fontId="1" fillId="0" borderId="37" xfId="0" applyFont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2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166" fontId="4" fillId="0" borderId="2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166" fontId="1" fillId="0" borderId="32" xfId="0" applyNumberFormat="1" applyFont="1" applyFill="1" applyBorder="1" applyAlignment="1">
      <alignment horizontal="center" vertical="center"/>
    </xf>
    <xf numFmtId="166" fontId="4" fillId="0" borderId="32" xfId="0" applyNumberFormat="1" applyFont="1" applyFill="1" applyBorder="1" applyAlignment="1">
      <alignment horizontal="center" vertical="center"/>
    </xf>
    <xf numFmtId="49" fontId="1" fillId="0" borderId="34" xfId="0" applyNumberFormat="1" applyFont="1" applyFill="1" applyBorder="1" applyAlignment="1">
      <alignment horizontal="center" vertical="center" wrapText="1"/>
    </xf>
    <xf numFmtId="49" fontId="1" fillId="0" borderId="34" xfId="0" applyNumberFormat="1" applyFont="1" applyFill="1" applyBorder="1" applyAlignment="1">
      <alignment horizontal="center" vertical="center"/>
    </xf>
    <xf numFmtId="166" fontId="1" fillId="0" borderId="3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166" fontId="1" fillId="0" borderId="4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center" wrapText="1"/>
    </xf>
    <xf numFmtId="166" fontId="1" fillId="0" borderId="35" xfId="0" applyNumberFormat="1" applyFont="1" applyFill="1" applyBorder="1" applyAlignment="1">
      <alignment horizontal="center" vertical="center"/>
    </xf>
    <xf numFmtId="166" fontId="1" fillId="0" borderId="3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vertical="center" wrapText="1"/>
    </xf>
    <xf numFmtId="166" fontId="4" fillId="0" borderId="2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0" borderId="32" xfId="0" applyNumberFormat="1" applyFont="1" applyFill="1" applyBorder="1" applyAlignment="1">
      <alignment horizontal="center" vertical="center" wrapText="1"/>
    </xf>
    <xf numFmtId="166" fontId="1" fillId="0" borderId="27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5" fillId="0" borderId="3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36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0" borderId="42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right"/>
    </xf>
    <xf numFmtId="0" fontId="1" fillId="4" borderId="1" xfId="0" applyFont="1" applyFill="1" applyBorder="1" applyAlignment="1">
      <alignment vertical="top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49" fontId="1" fillId="4" borderId="9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0" fontId="12" fillId="4" borderId="0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center" wrapText="1"/>
    </xf>
    <xf numFmtId="0" fontId="3" fillId="4" borderId="0" xfId="0" applyFont="1" applyFill="1" applyBorder="1"/>
    <xf numFmtId="0" fontId="1" fillId="4" borderId="36" xfId="0" applyFont="1" applyFill="1" applyBorder="1" applyAlignment="1">
      <alignment horizontal="center" vertical="top" wrapText="1"/>
    </xf>
    <xf numFmtId="0" fontId="1" fillId="4" borderId="37" xfId="0" applyFont="1" applyFill="1" applyBorder="1" applyAlignment="1">
      <alignment horizontal="center" vertical="top" wrapText="1"/>
    </xf>
    <xf numFmtId="0" fontId="1" fillId="4" borderId="39" xfId="0" applyFont="1" applyFill="1" applyBorder="1" applyAlignment="1">
      <alignment horizontal="center" vertical="top" wrapText="1"/>
    </xf>
    <xf numFmtId="0" fontId="1" fillId="4" borderId="38" xfId="0" applyFont="1" applyFill="1" applyBorder="1" applyAlignment="1">
      <alignment horizontal="center" vertical="top" wrapText="1"/>
    </xf>
    <xf numFmtId="0" fontId="1" fillId="4" borderId="28" xfId="0" applyFont="1" applyFill="1" applyBorder="1" applyAlignment="1">
      <alignment vertical="top" wrapText="1"/>
    </xf>
    <xf numFmtId="0" fontId="1" fillId="4" borderId="30" xfId="0" applyFont="1" applyFill="1" applyBorder="1" applyAlignment="1">
      <alignment vertical="top" wrapText="1"/>
    </xf>
    <xf numFmtId="0" fontId="1" fillId="4" borderId="40" xfId="0" applyFont="1" applyFill="1" applyBorder="1" applyAlignment="1">
      <alignment vertical="top" wrapText="1"/>
    </xf>
    <xf numFmtId="0" fontId="1" fillId="4" borderId="27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32" xfId="0" applyFont="1" applyFill="1" applyBorder="1" applyAlignment="1">
      <alignment vertical="top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2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top"/>
    </xf>
    <xf numFmtId="165" fontId="5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justify" shrinkToFit="1"/>
    </xf>
    <xf numFmtId="0" fontId="13" fillId="0" borderId="19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1" fillId="0" borderId="0" xfId="0" applyFont="1" applyAlignment="1">
      <alignment vertical="top" wrapText="1"/>
    </xf>
    <xf numFmtId="0" fontId="2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3" borderId="18" xfId="0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9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3" fillId="0" borderId="22" xfId="0" applyFont="1" applyBorder="1" applyAlignment="1">
      <alignment vertical="top" wrapText="1"/>
    </xf>
    <xf numFmtId="0" fontId="13" fillId="0" borderId="21" xfId="0" applyFont="1" applyBorder="1" applyAlignment="1">
      <alignment wrapText="1"/>
    </xf>
    <xf numFmtId="0" fontId="13" fillId="0" borderId="19" xfId="0" applyFont="1" applyBorder="1"/>
    <xf numFmtId="0" fontId="13" fillId="0" borderId="20" xfId="0" applyFont="1" applyBorder="1"/>
    <xf numFmtId="0" fontId="13" fillId="0" borderId="22" xfId="0" applyFont="1" applyBorder="1"/>
    <xf numFmtId="16" fontId="13" fillId="0" borderId="18" xfId="0" applyNumberFormat="1" applyFont="1" applyBorder="1" applyAlignment="1">
      <alignment horizontal="center"/>
    </xf>
    <xf numFmtId="16" fontId="13" fillId="0" borderId="13" xfId="0" applyNumberFormat="1" applyFont="1" applyBorder="1" applyAlignment="1">
      <alignment horizontal="center"/>
    </xf>
    <xf numFmtId="0" fontId="13" fillId="0" borderId="24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13" fillId="0" borderId="19" xfId="0" applyFont="1" applyBorder="1" applyAlignment="1">
      <alignment vertical="top"/>
    </xf>
    <xf numFmtId="0" fontId="13" fillId="0" borderId="20" xfId="0" applyFont="1" applyBorder="1" applyAlignment="1">
      <alignment vertical="top"/>
    </xf>
    <xf numFmtId="0" fontId="13" fillId="0" borderId="21" xfId="0" applyFont="1" applyBorder="1" applyAlignment="1">
      <alignment vertical="top"/>
    </xf>
    <xf numFmtId="0" fontId="13" fillId="0" borderId="23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19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opLeftCell="A7" zoomScale="102" zoomScaleNormal="102" zoomScaleSheetLayoutView="110" workbookViewId="0">
      <selection activeCell="N13" sqref="N13"/>
    </sheetView>
  </sheetViews>
  <sheetFormatPr defaultColWidth="9.140625" defaultRowHeight="12" x14ac:dyDescent="0.2"/>
  <cols>
    <col min="1" max="1" width="3.85546875" style="1" customWidth="1"/>
    <col min="2" max="2" width="28.42578125" style="6" customWidth="1"/>
    <col min="3" max="3" width="10.42578125" style="6" customWidth="1"/>
    <col min="4" max="4" width="9.140625" style="6"/>
    <col min="5" max="5" width="7.28515625" style="6" hidden="1" customWidth="1"/>
    <col min="6" max="6" width="6.5703125" style="6" customWidth="1"/>
    <col min="7" max="7" width="7" style="1" customWidth="1"/>
    <col min="8" max="8" width="7.28515625" style="6" hidden="1" customWidth="1"/>
    <col min="9" max="9" width="6.42578125" style="6" hidden="1" customWidth="1"/>
    <col min="10" max="10" width="6.28515625" style="6" customWidth="1"/>
    <col min="11" max="11" width="6.7109375" style="6" customWidth="1"/>
    <col min="12" max="12" width="6.5703125" style="6" hidden="1" customWidth="1"/>
    <col min="13" max="13" width="6.7109375" style="6" hidden="1" customWidth="1"/>
    <col min="14" max="14" width="8" style="6" customWidth="1"/>
    <col min="15" max="15" width="9.28515625" style="6" customWidth="1"/>
    <col min="16" max="17" width="7.5703125" style="1" customWidth="1"/>
    <col min="18" max="18" width="7.5703125" style="1" hidden="1" customWidth="1"/>
    <col min="19" max="19" width="21.5703125" style="1" customWidth="1"/>
    <col min="20" max="16384" width="9.140625" style="1"/>
  </cols>
  <sheetData>
    <row r="1" spans="1:22" ht="50.25" customHeight="1" x14ac:dyDescent="0.2">
      <c r="B1" s="4"/>
      <c r="C1" s="4"/>
      <c r="D1" s="4"/>
      <c r="E1" s="4"/>
      <c r="F1" s="4"/>
      <c r="G1" s="2"/>
      <c r="H1" s="4"/>
      <c r="I1" s="4"/>
      <c r="J1" s="4"/>
      <c r="K1" s="4"/>
      <c r="L1" s="4"/>
      <c r="M1" s="4"/>
      <c r="N1" s="4"/>
      <c r="O1" s="4"/>
      <c r="P1" s="247" t="s">
        <v>336</v>
      </c>
      <c r="Q1" s="247"/>
      <c r="R1" s="247"/>
      <c r="S1" s="247"/>
      <c r="T1" s="247"/>
      <c r="U1" s="247"/>
      <c r="V1" s="247"/>
    </row>
    <row r="2" spans="1:22" ht="49.5" customHeight="1" thickBot="1" x14ac:dyDescent="0.3">
      <c r="B2" s="248" t="s">
        <v>350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3"/>
      <c r="U2" s="3"/>
      <c r="V2" s="3"/>
    </row>
    <row r="3" spans="1:22" ht="47.25" customHeight="1" x14ac:dyDescent="0.2">
      <c r="A3" s="234" t="s">
        <v>59</v>
      </c>
      <c r="B3" s="254" t="s">
        <v>321</v>
      </c>
      <c r="C3" s="254" t="s">
        <v>322</v>
      </c>
      <c r="D3" s="254" t="s">
        <v>0</v>
      </c>
      <c r="E3" s="228" t="s">
        <v>323</v>
      </c>
      <c r="F3" s="229"/>
      <c r="G3" s="230"/>
      <c r="H3" s="236" t="s">
        <v>335</v>
      </c>
      <c r="I3" s="236"/>
      <c r="J3" s="236"/>
      <c r="K3" s="236"/>
      <c r="L3" s="236"/>
      <c r="M3" s="236"/>
      <c r="N3" s="236"/>
      <c r="O3" s="236"/>
      <c r="P3" s="236" t="s">
        <v>1</v>
      </c>
      <c r="Q3" s="236"/>
      <c r="R3" s="236"/>
      <c r="S3" s="249" t="s">
        <v>337</v>
      </c>
    </row>
    <row r="4" spans="1:22" ht="12" customHeight="1" x14ac:dyDescent="0.2">
      <c r="A4" s="235"/>
      <c r="B4" s="253"/>
      <c r="C4" s="253"/>
      <c r="D4" s="253"/>
      <c r="E4" s="231"/>
      <c r="F4" s="232"/>
      <c r="G4" s="233"/>
      <c r="H4" s="251" t="s">
        <v>2</v>
      </c>
      <c r="I4" s="252"/>
      <c r="J4" s="253" t="s">
        <v>3</v>
      </c>
      <c r="K4" s="253"/>
      <c r="L4" s="253" t="s">
        <v>4</v>
      </c>
      <c r="M4" s="253"/>
      <c r="N4" s="227" t="s">
        <v>5</v>
      </c>
      <c r="O4" s="227"/>
      <c r="P4" s="227" t="s">
        <v>6</v>
      </c>
      <c r="Q4" s="227" t="s">
        <v>7</v>
      </c>
      <c r="R4" s="227" t="s">
        <v>56</v>
      </c>
      <c r="S4" s="250"/>
    </row>
    <row r="5" spans="1:22" x14ac:dyDescent="0.2">
      <c r="A5" s="235"/>
      <c r="B5" s="253"/>
      <c r="C5" s="253"/>
      <c r="D5" s="253"/>
      <c r="E5" s="146" t="s">
        <v>8</v>
      </c>
      <c r="F5" s="146" t="s">
        <v>9</v>
      </c>
      <c r="G5" s="145" t="s">
        <v>8</v>
      </c>
      <c r="H5" s="146" t="s">
        <v>9</v>
      </c>
      <c r="I5" s="146" t="s">
        <v>8</v>
      </c>
      <c r="J5" s="146" t="s">
        <v>9</v>
      </c>
      <c r="K5" s="146" t="s">
        <v>8</v>
      </c>
      <c r="L5" s="146" t="s">
        <v>9</v>
      </c>
      <c r="M5" s="146" t="s">
        <v>8</v>
      </c>
      <c r="N5" s="146" t="s">
        <v>9</v>
      </c>
      <c r="O5" s="146" t="s">
        <v>8</v>
      </c>
      <c r="P5" s="227"/>
      <c r="Q5" s="227"/>
      <c r="R5" s="227"/>
      <c r="S5" s="250"/>
    </row>
    <row r="6" spans="1:22" x14ac:dyDescent="0.2">
      <c r="A6" s="176">
        <v>1</v>
      </c>
      <c r="B6" s="146">
        <v>2</v>
      </c>
      <c r="C6" s="146">
        <v>3</v>
      </c>
      <c r="D6" s="146">
        <v>4</v>
      </c>
      <c r="E6" s="146"/>
      <c r="F6" s="146">
        <v>5</v>
      </c>
      <c r="G6" s="145">
        <v>6</v>
      </c>
      <c r="H6" s="146"/>
      <c r="I6" s="146"/>
      <c r="J6" s="146">
        <v>7</v>
      </c>
      <c r="K6" s="146">
        <v>8</v>
      </c>
      <c r="L6" s="146"/>
      <c r="M6" s="146"/>
      <c r="N6" s="146">
        <v>9</v>
      </c>
      <c r="O6" s="146">
        <v>10</v>
      </c>
      <c r="P6" s="145">
        <v>11</v>
      </c>
      <c r="Q6" s="145">
        <v>12</v>
      </c>
      <c r="R6" s="145"/>
      <c r="S6" s="177">
        <v>13</v>
      </c>
    </row>
    <row r="7" spans="1:22" ht="13.5" customHeight="1" x14ac:dyDescent="0.2">
      <c r="A7" s="178">
        <v>1</v>
      </c>
      <c r="B7" s="238" t="s">
        <v>351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40"/>
    </row>
    <row r="8" spans="1:22" ht="14.25" customHeight="1" x14ac:dyDescent="0.2">
      <c r="A8" s="178">
        <v>2</v>
      </c>
      <c r="B8" s="241" t="s">
        <v>353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3"/>
    </row>
    <row r="9" spans="1:22" ht="24" x14ac:dyDescent="0.2">
      <c r="A9" s="178">
        <v>3</v>
      </c>
      <c r="B9" s="147" t="s">
        <v>354</v>
      </c>
      <c r="C9" s="5" t="s">
        <v>352</v>
      </c>
      <c r="D9" s="5">
        <v>0.2</v>
      </c>
      <c r="E9" s="5">
        <v>49.7</v>
      </c>
      <c r="F9" s="116">
        <v>15</v>
      </c>
      <c r="G9" s="116">
        <v>0</v>
      </c>
      <c r="H9" s="116">
        <v>50.8</v>
      </c>
      <c r="I9" s="116">
        <v>50.8</v>
      </c>
      <c r="J9" s="116">
        <v>15</v>
      </c>
      <c r="K9" s="116">
        <v>0</v>
      </c>
      <c r="L9" s="116">
        <v>60.4</v>
      </c>
      <c r="M9" s="116">
        <v>60.4</v>
      </c>
      <c r="N9" s="116">
        <v>1</v>
      </c>
      <c r="O9" s="116">
        <v>1</v>
      </c>
      <c r="P9" s="116">
        <v>15</v>
      </c>
      <c r="Q9" s="116">
        <v>14</v>
      </c>
      <c r="R9" s="5">
        <v>87.2</v>
      </c>
      <c r="S9" s="179"/>
    </row>
    <row r="10" spans="1:22" ht="16.5" customHeight="1" x14ac:dyDescent="0.2">
      <c r="A10" s="178">
        <v>4</v>
      </c>
      <c r="B10" s="244" t="s">
        <v>355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6"/>
    </row>
    <row r="11" spans="1:22" ht="63.75" customHeight="1" x14ac:dyDescent="0.2">
      <c r="A11" s="178">
        <v>5</v>
      </c>
      <c r="B11" s="147" t="s">
        <v>358</v>
      </c>
      <c r="C11" s="5" t="s">
        <v>16</v>
      </c>
      <c r="D11" s="5" t="s">
        <v>105</v>
      </c>
      <c r="E11" s="5"/>
      <c r="F11" s="117" t="s">
        <v>365</v>
      </c>
      <c r="G11" s="116">
        <v>0</v>
      </c>
      <c r="H11" s="116"/>
      <c r="I11" s="116"/>
      <c r="J11" s="117" t="s">
        <v>365</v>
      </c>
      <c r="K11" s="116">
        <v>0</v>
      </c>
      <c r="L11" s="116"/>
      <c r="M11" s="116"/>
      <c r="N11" s="117" t="s">
        <v>365</v>
      </c>
      <c r="O11" s="217">
        <v>0</v>
      </c>
      <c r="P11" s="117" t="s">
        <v>365</v>
      </c>
      <c r="Q11" s="117" t="s">
        <v>365</v>
      </c>
      <c r="R11" s="5">
        <v>83.3</v>
      </c>
      <c r="S11" s="220"/>
    </row>
    <row r="12" spans="1:22" s="171" customFormat="1" ht="16.5" customHeight="1" x14ac:dyDescent="0.25">
      <c r="A12" s="178">
        <v>6</v>
      </c>
      <c r="B12" s="173" t="s">
        <v>356</v>
      </c>
      <c r="C12" s="221" t="s">
        <v>105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3"/>
      <c r="T12" s="175"/>
    </row>
    <row r="13" spans="1:22" ht="65.45" customHeight="1" x14ac:dyDescent="0.2">
      <c r="A13" s="178">
        <v>7</v>
      </c>
      <c r="B13" s="174" t="s">
        <v>366</v>
      </c>
      <c r="C13" s="117" t="s">
        <v>357</v>
      </c>
      <c r="D13" s="117">
        <v>0.2</v>
      </c>
      <c r="E13" s="117"/>
      <c r="F13" s="117">
        <v>1</v>
      </c>
      <c r="G13" s="117">
        <v>1</v>
      </c>
      <c r="H13" s="117"/>
      <c r="I13" s="117"/>
      <c r="J13" s="117">
        <v>1</v>
      </c>
      <c r="K13" s="117">
        <v>0</v>
      </c>
      <c r="L13" s="117"/>
      <c r="M13" s="117"/>
      <c r="N13" s="117">
        <v>2</v>
      </c>
      <c r="O13" s="117">
        <v>2</v>
      </c>
      <c r="P13" s="5">
        <v>1</v>
      </c>
      <c r="Q13" s="5">
        <v>1</v>
      </c>
      <c r="R13" s="117"/>
      <c r="S13" s="180"/>
    </row>
    <row r="14" spans="1:22" s="171" customFormat="1" ht="18.75" customHeight="1" x14ac:dyDescent="0.25">
      <c r="A14" s="178">
        <v>8</v>
      </c>
      <c r="B14" s="238" t="s">
        <v>359</v>
      </c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40"/>
      <c r="T14" s="175"/>
    </row>
    <row r="15" spans="1:22" ht="25.5" customHeight="1" x14ac:dyDescent="0.2">
      <c r="A15" s="178">
        <v>9</v>
      </c>
      <c r="B15" s="147" t="s">
        <v>360</v>
      </c>
      <c r="C15" s="224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6"/>
    </row>
    <row r="16" spans="1:22" ht="23.25" customHeight="1" x14ac:dyDescent="0.2">
      <c r="A16" s="178">
        <v>10</v>
      </c>
      <c r="B16" s="153" t="s">
        <v>361</v>
      </c>
      <c r="C16" s="5" t="s">
        <v>357</v>
      </c>
      <c r="D16" s="5">
        <v>0.2</v>
      </c>
      <c r="E16" s="5">
        <v>100</v>
      </c>
      <c r="F16" s="5">
        <v>124</v>
      </c>
      <c r="G16" s="5">
        <v>124</v>
      </c>
      <c r="H16" s="5">
        <v>100</v>
      </c>
      <c r="I16" s="5">
        <v>100</v>
      </c>
      <c r="J16" s="5">
        <v>70</v>
      </c>
      <c r="K16" s="5">
        <v>45</v>
      </c>
      <c r="L16" s="5">
        <v>100</v>
      </c>
      <c r="M16" s="5"/>
      <c r="N16" s="5">
        <v>140</v>
      </c>
      <c r="O16" s="5">
        <v>143</v>
      </c>
      <c r="P16" s="5">
        <v>20</v>
      </c>
      <c r="Q16" s="5">
        <v>20</v>
      </c>
      <c r="R16" s="5">
        <v>100</v>
      </c>
      <c r="S16" s="179"/>
    </row>
    <row r="17" spans="1:25" ht="34.5" customHeight="1" x14ac:dyDescent="0.2">
      <c r="A17" s="178">
        <v>11</v>
      </c>
      <c r="B17" s="172" t="s">
        <v>362</v>
      </c>
      <c r="C17" s="5" t="s">
        <v>363</v>
      </c>
      <c r="D17" s="5">
        <v>0.2</v>
      </c>
      <c r="E17" s="5"/>
      <c r="F17" s="5">
        <v>17</v>
      </c>
      <c r="G17" s="5">
        <v>17</v>
      </c>
      <c r="H17" s="5"/>
      <c r="I17" s="5"/>
      <c r="J17" s="5">
        <v>24</v>
      </c>
      <c r="K17" s="5">
        <v>3</v>
      </c>
      <c r="L17" s="5"/>
      <c r="M17" s="5"/>
      <c r="N17" s="5">
        <v>40</v>
      </c>
      <c r="O17" s="5">
        <v>49</v>
      </c>
      <c r="P17" s="5">
        <v>10</v>
      </c>
      <c r="Q17" s="5">
        <v>10</v>
      </c>
      <c r="R17" s="218"/>
      <c r="S17" s="219"/>
    </row>
    <row r="18" spans="1:25" ht="20.25" customHeight="1" thickBot="1" x14ac:dyDescent="0.3">
      <c r="A18" s="181">
        <v>12</v>
      </c>
      <c r="B18" s="182" t="s">
        <v>364</v>
      </c>
      <c r="C18" s="5" t="s">
        <v>357</v>
      </c>
      <c r="D18" s="183">
        <v>0.2</v>
      </c>
      <c r="E18" s="183">
        <v>2.6</v>
      </c>
      <c r="F18" s="183">
        <v>83</v>
      </c>
      <c r="G18" s="183">
        <v>83</v>
      </c>
      <c r="H18" s="183">
        <v>0</v>
      </c>
      <c r="I18" s="183">
        <v>0</v>
      </c>
      <c r="J18" s="183">
        <v>100</v>
      </c>
      <c r="K18" s="183">
        <v>40</v>
      </c>
      <c r="L18" s="183">
        <v>0</v>
      </c>
      <c r="M18" s="183"/>
      <c r="N18" s="183">
        <v>140</v>
      </c>
      <c r="O18" s="183">
        <v>148</v>
      </c>
      <c r="P18" s="183">
        <v>10</v>
      </c>
      <c r="Q18" s="183">
        <v>10</v>
      </c>
      <c r="R18" s="183">
        <v>0</v>
      </c>
      <c r="S18" s="184"/>
      <c r="Y18"/>
    </row>
    <row r="20" spans="1:25" x14ac:dyDescent="0.2">
      <c r="A20" s="122" t="s">
        <v>345</v>
      </c>
      <c r="B20" s="122"/>
      <c r="H20" s="1"/>
      <c r="I20" s="1"/>
      <c r="J20" s="1"/>
      <c r="K20" s="237"/>
      <c r="L20" s="237"/>
      <c r="M20" s="237"/>
      <c r="N20" s="237"/>
      <c r="O20" s="237"/>
      <c r="S20" s="151" t="s">
        <v>346</v>
      </c>
    </row>
    <row r="21" spans="1:25" x14ac:dyDescent="0.2">
      <c r="H21" s="1"/>
      <c r="I21" s="1"/>
      <c r="J21" s="1"/>
      <c r="K21" s="1"/>
      <c r="L21" s="1"/>
      <c r="M21" s="1"/>
      <c r="N21" s="1"/>
    </row>
    <row r="22" spans="1:25" x14ac:dyDescent="0.2">
      <c r="H22" s="1"/>
      <c r="I22" s="1"/>
      <c r="J22" s="1"/>
      <c r="K22" s="1"/>
      <c r="L22" s="1"/>
      <c r="M22" s="1"/>
      <c r="N22" s="1"/>
    </row>
  </sheetData>
  <mergeCells count="25">
    <mergeCell ref="K20:O20"/>
    <mergeCell ref="B14:S14"/>
    <mergeCell ref="B8:S8"/>
    <mergeCell ref="B10:S10"/>
    <mergeCell ref="T1:V1"/>
    <mergeCell ref="B2:S2"/>
    <mergeCell ref="B7:S7"/>
    <mergeCell ref="S3:S5"/>
    <mergeCell ref="H4:I4"/>
    <mergeCell ref="J4:K4"/>
    <mergeCell ref="L4:M4"/>
    <mergeCell ref="N4:O4"/>
    <mergeCell ref="B3:B5"/>
    <mergeCell ref="C3:C5"/>
    <mergeCell ref="D3:D5"/>
    <mergeCell ref="P1:S1"/>
    <mergeCell ref="C12:S12"/>
    <mergeCell ref="C15:S15"/>
    <mergeCell ref="R4:R5"/>
    <mergeCell ref="E3:G4"/>
    <mergeCell ref="A3:A5"/>
    <mergeCell ref="H3:O3"/>
    <mergeCell ref="P3:R3"/>
    <mergeCell ref="Q4:Q5"/>
    <mergeCell ref="P4:P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1"/>
  <sheetViews>
    <sheetView zoomScale="110" zoomScaleNormal="110" zoomScaleSheetLayoutView="100" workbookViewId="0">
      <selection activeCell="T15" sqref="T15"/>
    </sheetView>
  </sheetViews>
  <sheetFormatPr defaultColWidth="9.140625" defaultRowHeight="12" x14ac:dyDescent="0.2"/>
  <cols>
    <col min="1" max="1" width="4" style="122" customWidth="1"/>
    <col min="2" max="2" width="15" style="122" customWidth="1"/>
    <col min="3" max="3" width="14.28515625" style="122" customWidth="1"/>
    <col min="4" max="4" width="17.42578125" style="122" customWidth="1"/>
    <col min="5" max="8" width="7.7109375" style="122" customWidth="1"/>
    <col min="9" max="9" width="10.5703125" style="122" customWidth="1"/>
    <col min="10" max="10" width="10.42578125" style="122" customWidth="1"/>
    <col min="11" max="11" width="10.42578125" style="122" hidden="1" customWidth="1"/>
    <col min="12" max="12" width="10.28515625" style="122" hidden="1" customWidth="1"/>
    <col min="13" max="14" width="10.42578125" style="122" customWidth="1"/>
    <col min="15" max="15" width="10.42578125" style="122" hidden="1" customWidth="1"/>
    <col min="16" max="16" width="10.140625" style="122" hidden="1" customWidth="1"/>
    <col min="17" max="17" width="10.42578125" style="122" customWidth="1"/>
    <col min="18" max="18" width="10.5703125" style="122" customWidth="1"/>
    <col min="19" max="20" width="10.140625" style="122" bestFit="1" customWidth="1"/>
    <col min="21" max="21" width="9.85546875" style="122" hidden="1" customWidth="1"/>
    <col min="22" max="22" width="12.7109375" style="122" customWidth="1"/>
    <col min="23" max="16384" width="9.140625" style="122"/>
  </cols>
  <sheetData>
    <row r="1" spans="1:22" s="120" customFormat="1" ht="54.75" customHeight="1" x14ac:dyDescent="0.2">
      <c r="S1" s="285" t="s">
        <v>367</v>
      </c>
      <c r="T1" s="285"/>
      <c r="U1" s="285"/>
      <c r="V1" s="285"/>
    </row>
    <row r="2" spans="1:22" s="120" customFormat="1" ht="66.75" customHeight="1" x14ac:dyDescent="0.25">
      <c r="B2" s="286" t="s">
        <v>344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1:22" s="129" customFormat="1" ht="12" customHeight="1" x14ac:dyDescent="0.2">
      <c r="A3" s="255" t="s">
        <v>59</v>
      </c>
      <c r="B3" s="255" t="s">
        <v>330</v>
      </c>
      <c r="C3" s="291" t="s">
        <v>329</v>
      </c>
      <c r="D3" s="291" t="s">
        <v>29</v>
      </c>
      <c r="E3" s="275" t="s">
        <v>41</v>
      </c>
      <c r="F3" s="277"/>
      <c r="G3" s="277"/>
      <c r="H3" s="276"/>
      <c r="I3" s="255" t="s">
        <v>54</v>
      </c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 t="s">
        <v>42</v>
      </c>
    </row>
    <row r="4" spans="1:22" s="129" customFormat="1" ht="25.5" customHeight="1" x14ac:dyDescent="0.2">
      <c r="A4" s="255"/>
      <c r="B4" s="255"/>
      <c r="C4" s="292"/>
      <c r="D4" s="292"/>
      <c r="E4" s="284" t="s">
        <v>29</v>
      </c>
      <c r="F4" s="284" t="s">
        <v>30</v>
      </c>
      <c r="G4" s="284" t="s">
        <v>31</v>
      </c>
      <c r="H4" s="284" t="s">
        <v>32</v>
      </c>
      <c r="I4" s="255" t="s">
        <v>331</v>
      </c>
      <c r="J4" s="255"/>
      <c r="K4" s="275" t="s">
        <v>332</v>
      </c>
      <c r="L4" s="277"/>
      <c r="M4" s="277"/>
      <c r="N4" s="277"/>
      <c r="O4" s="277"/>
      <c r="P4" s="277"/>
      <c r="Q4" s="277"/>
      <c r="R4" s="276"/>
      <c r="S4" s="269" t="s">
        <v>1</v>
      </c>
      <c r="T4" s="270"/>
      <c r="U4" s="271"/>
      <c r="V4" s="255"/>
    </row>
    <row r="5" spans="1:22" s="130" customFormat="1" ht="12" customHeight="1" x14ac:dyDescent="0.2">
      <c r="A5" s="255"/>
      <c r="B5" s="255"/>
      <c r="C5" s="292"/>
      <c r="D5" s="292"/>
      <c r="E5" s="284"/>
      <c r="F5" s="284"/>
      <c r="G5" s="284"/>
      <c r="H5" s="284"/>
      <c r="I5" s="255"/>
      <c r="J5" s="255"/>
      <c r="K5" s="275" t="s">
        <v>2</v>
      </c>
      <c r="L5" s="276"/>
      <c r="M5" s="275" t="s">
        <v>3</v>
      </c>
      <c r="N5" s="276"/>
      <c r="O5" s="275" t="s">
        <v>4</v>
      </c>
      <c r="P5" s="276"/>
      <c r="Q5" s="275" t="s">
        <v>5</v>
      </c>
      <c r="R5" s="276"/>
      <c r="S5" s="272"/>
      <c r="T5" s="273"/>
      <c r="U5" s="274"/>
      <c r="V5" s="267"/>
    </row>
    <row r="6" spans="1:22" s="130" customFormat="1" ht="24" customHeight="1" x14ac:dyDescent="0.2">
      <c r="A6" s="255"/>
      <c r="B6" s="255"/>
      <c r="C6" s="293"/>
      <c r="D6" s="293"/>
      <c r="E6" s="284"/>
      <c r="F6" s="284"/>
      <c r="G6" s="284"/>
      <c r="H6" s="284"/>
      <c r="I6" s="125" t="s">
        <v>9</v>
      </c>
      <c r="J6" s="125" t="s">
        <v>8</v>
      </c>
      <c r="K6" s="121" t="s">
        <v>9</v>
      </c>
      <c r="L6" s="121" t="s">
        <v>8</v>
      </c>
      <c r="M6" s="121" t="s">
        <v>9</v>
      </c>
      <c r="N6" s="121" t="s">
        <v>8</v>
      </c>
      <c r="O6" s="121" t="s">
        <v>9</v>
      </c>
      <c r="P6" s="121" t="s">
        <v>8</v>
      </c>
      <c r="Q6" s="121" t="s">
        <v>9</v>
      </c>
      <c r="R6" s="121" t="s">
        <v>8</v>
      </c>
      <c r="S6" s="125" t="s">
        <v>6</v>
      </c>
      <c r="T6" s="125" t="s">
        <v>7</v>
      </c>
      <c r="U6" s="131" t="s">
        <v>56</v>
      </c>
      <c r="V6" s="267"/>
    </row>
    <row r="7" spans="1:22" s="130" customFormat="1" ht="12.75" customHeight="1" thickBot="1" x14ac:dyDescent="0.25">
      <c r="A7" s="152">
        <v>1</v>
      </c>
      <c r="B7" s="152">
        <v>2</v>
      </c>
      <c r="C7" s="132">
        <v>3</v>
      </c>
      <c r="D7" s="150">
        <v>4</v>
      </c>
      <c r="E7" s="185">
        <v>5</v>
      </c>
      <c r="F7" s="185">
        <v>6</v>
      </c>
      <c r="G7" s="185">
        <v>7</v>
      </c>
      <c r="H7" s="185">
        <v>8</v>
      </c>
      <c r="I7" s="185">
        <v>9</v>
      </c>
      <c r="J7" s="185">
        <v>10</v>
      </c>
      <c r="K7" s="186"/>
      <c r="L7" s="186"/>
      <c r="M7" s="186">
        <v>11</v>
      </c>
      <c r="N7" s="186">
        <v>12</v>
      </c>
      <c r="O7" s="186"/>
      <c r="P7" s="186"/>
      <c r="Q7" s="186">
        <v>13</v>
      </c>
      <c r="R7" s="186">
        <v>14</v>
      </c>
      <c r="S7" s="185">
        <v>15</v>
      </c>
      <c r="T7" s="185">
        <v>16</v>
      </c>
      <c r="U7" s="125"/>
      <c r="V7" s="126">
        <v>17</v>
      </c>
    </row>
    <row r="8" spans="1:22" s="130" customFormat="1" ht="25.5" customHeight="1" x14ac:dyDescent="0.2">
      <c r="A8" s="256">
        <v>1</v>
      </c>
      <c r="B8" s="263" t="s">
        <v>33</v>
      </c>
      <c r="C8" s="263" t="s">
        <v>341</v>
      </c>
      <c r="D8" s="134" t="s">
        <v>340</v>
      </c>
      <c r="E8" s="187" t="s">
        <v>252</v>
      </c>
      <c r="F8" s="187" t="s">
        <v>252</v>
      </c>
      <c r="G8" s="188" t="s">
        <v>252</v>
      </c>
      <c r="H8" s="188" t="s">
        <v>252</v>
      </c>
      <c r="I8" s="189">
        <f t="shared" ref="I8:L8" si="0">I10+I11</f>
        <v>32043.599999999999</v>
      </c>
      <c r="J8" s="189">
        <f t="shared" si="0"/>
        <v>7000.9</v>
      </c>
      <c r="K8" s="189">
        <f t="shared" si="0"/>
        <v>0</v>
      </c>
      <c r="L8" s="189">
        <f t="shared" si="0"/>
        <v>0</v>
      </c>
      <c r="M8" s="189">
        <f>M10+M11</f>
        <v>53611</v>
      </c>
      <c r="N8" s="189">
        <f>N10+N11</f>
        <v>2743.6</v>
      </c>
      <c r="O8" s="189">
        <f t="shared" ref="O8:R8" si="1">O10+O11</f>
        <v>0</v>
      </c>
      <c r="P8" s="189">
        <f t="shared" si="1"/>
        <v>0</v>
      </c>
      <c r="Q8" s="189">
        <f t="shared" si="1"/>
        <v>18957.400000000001</v>
      </c>
      <c r="R8" s="189">
        <f t="shared" si="1"/>
        <v>17180.100000000002</v>
      </c>
      <c r="S8" s="189">
        <f>S10+S11</f>
        <v>27125.199999999997</v>
      </c>
      <c r="T8" s="189">
        <f>T10+T11</f>
        <v>24374.799999999999</v>
      </c>
      <c r="U8" s="138" t="e">
        <f>U12+U16+#REF!+#REF!+#REF!</f>
        <v>#REF!</v>
      </c>
      <c r="V8" s="268"/>
    </row>
    <row r="9" spans="1:22" ht="12" customHeight="1" x14ac:dyDescent="0.2">
      <c r="A9" s="257"/>
      <c r="B9" s="264"/>
      <c r="C9" s="264"/>
      <c r="D9" s="133" t="s">
        <v>34</v>
      </c>
      <c r="E9" s="224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6"/>
      <c r="U9" s="138"/>
      <c r="V9" s="268"/>
    </row>
    <row r="10" spans="1:22" ht="25.5" customHeight="1" x14ac:dyDescent="0.2">
      <c r="A10" s="257"/>
      <c r="B10" s="264"/>
      <c r="C10" s="264"/>
      <c r="D10" s="155" t="s">
        <v>320</v>
      </c>
      <c r="E10" s="190">
        <v>140</v>
      </c>
      <c r="F10" s="5" t="s">
        <v>252</v>
      </c>
      <c r="G10" s="191" t="s">
        <v>252</v>
      </c>
      <c r="H10" s="191" t="s">
        <v>252</v>
      </c>
      <c r="I10" s="192">
        <f>I14+I18</f>
        <v>32043.599999999999</v>
      </c>
      <c r="J10" s="192">
        <f>J14+J18</f>
        <v>7000.9</v>
      </c>
      <c r="K10" s="192"/>
      <c r="L10" s="192"/>
      <c r="M10" s="193">
        <f>M14+M18</f>
        <v>53611</v>
      </c>
      <c r="N10" s="193">
        <f>N14+N18</f>
        <v>2743.6</v>
      </c>
      <c r="O10" s="193">
        <f t="shared" ref="O10:R10" si="2">O14+O18</f>
        <v>0</v>
      </c>
      <c r="P10" s="193">
        <f t="shared" si="2"/>
        <v>0</v>
      </c>
      <c r="Q10" s="193">
        <f t="shared" si="2"/>
        <v>18957.400000000001</v>
      </c>
      <c r="R10" s="193">
        <f t="shared" si="2"/>
        <v>17180.100000000002</v>
      </c>
      <c r="S10" s="193">
        <f>S14+S18</f>
        <v>27125.199999999997</v>
      </c>
      <c r="T10" s="193">
        <f>T14+T18</f>
        <v>24374.799999999999</v>
      </c>
      <c r="U10" s="138" t="e">
        <f>#REF!</f>
        <v>#REF!</v>
      </c>
      <c r="V10" s="268"/>
    </row>
    <row r="11" spans="1:22" ht="25.5" customHeight="1" thickBot="1" x14ac:dyDescent="0.25">
      <c r="A11" s="258"/>
      <c r="B11" s="265"/>
      <c r="C11" s="265"/>
      <c r="D11" s="170" t="s">
        <v>348</v>
      </c>
      <c r="E11" s="194" t="s">
        <v>349</v>
      </c>
      <c r="F11" s="183" t="s">
        <v>252</v>
      </c>
      <c r="G11" s="195" t="s">
        <v>252</v>
      </c>
      <c r="H11" s="195" t="s">
        <v>252</v>
      </c>
      <c r="I11" s="196">
        <f>I15+I19</f>
        <v>0</v>
      </c>
      <c r="J11" s="196">
        <f>J15+J19</f>
        <v>0</v>
      </c>
      <c r="K11" s="196"/>
      <c r="L11" s="196"/>
      <c r="M11" s="197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3">
        <f>S15+S19</f>
        <v>0</v>
      </c>
      <c r="T11" s="193">
        <f>T15+T19</f>
        <v>0</v>
      </c>
      <c r="U11" s="138" t="e">
        <f>U8</f>
        <v>#REF!</v>
      </c>
      <c r="V11" s="268"/>
    </row>
    <row r="12" spans="1:22" ht="21" customHeight="1" x14ac:dyDescent="0.2">
      <c r="A12" s="256">
        <v>2</v>
      </c>
      <c r="B12" s="259" t="s">
        <v>35</v>
      </c>
      <c r="C12" s="288" t="s">
        <v>342</v>
      </c>
      <c r="D12" s="144" t="s">
        <v>339</v>
      </c>
      <c r="E12" s="198" t="s">
        <v>252</v>
      </c>
      <c r="F12" s="198" t="s">
        <v>252</v>
      </c>
      <c r="G12" s="199" t="s">
        <v>252</v>
      </c>
      <c r="H12" s="199" t="s">
        <v>252</v>
      </c>
      <c r="I12" s="200">
        <f t="shared" ref="I12:L12" si="3">I14+I15</f>
        <v>31195.599999999999</v>
      </c>
      <c r="J12" s="200">
        <f t="shared" si="3"/>
        <v>6412</v>
      </c>
      <c r="K12" s="200">
        <f t="shared" si="3"/>
        <v>0</v>
      </c>
      <c r="L12" s="200">
        <f t="shared" si="3"/>
        <v>0</v>
      </c>
      <c r="M12" s="200">
        <f>M14+M15</f>
        <v>52911</v>
      </c>
      <c r="N12" s="200">
        <f>N14+N15</f>
        <v>2678.7</v>
      </c>
      <c r="O12" s="200">
        <f t="shared" ref="O12:R12" si="4">O14+O15</f>
        <v>0</v>
      </c>
      <c r="P12" s="200">
        <f t="shared" si="4"/>
        <v>0</v>
      </c>
      <c r="Q12" s="200">
        <f t="shared" si="4"/>
        <v>18601.400000000001</v>
      </c>
      <c r="R12" s="200">
        <f t="shared" si="4"/>
        <v>16840.900000000001</v>
      </c>
      <c r="S12" s="200">
        <f>S14+S15</f>
        <v>26625.199999999997</v>
      </c>
      <c r="T12" s="200">
        <f>T14+T15</f>
        <v>23874.799999999999</v>
      </c>
      <c r="U12" s="143">
        <f>'Приложение 12'!Q14</f>
        <v>0</v>
      </c>
      <c r="V12" s="268"/>
    </row>
    <row r="13" spans="1:22" ht="10.5" customHeight="1" x14ac:dyDescent="0.2">
      <c r="A13" s="257"/>
      <c r="B13" s="260"/>
      <c r="C13" s="284"/>
      <c r="D13" s="133" t="s">
        <v>34</v>
      </c>
      <c r="E13" s="281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3"/>
      <c r="U13" s="138"/>
      <c r="V13" s="268"/>
    </row>
    <row r="14" spans="1:22" ht="24" customHeight="1" thickBot="1" x14ac:dyDescent="0.25">
      <c r="A14" s="257"/>
      <c r="B14" s="261"/>
      <c r="C14" s="289"/>
      <c r="D14" s="133" t="s">
        <v>320</v>
      </c>
      <c r="E14" s="201" t="s">
        <v>127</v>
      </c>
      <c r="F14" s="202" t="s">
        <v>252</v>
      </c>
      <c r="G14" s="203" t="s">
        <v>252</v>
      </c>
      <c r="H14" s="203" t="s">
        <v>252</v>
      </c>
      <c r="I14" s="192">
        <v>31195.599999999999</v>
      </c>
      <c r="J14" s="204">
        <v>6412</v>
      </c>
      <c r="K14" s="204"/>
      <c r="L14" s="204"/>
      <c r="M14" s="204">
        <f>'Приложение 12'!I14</f>
        <v>52911</v>
      </c>
      <c r="N14" s="204">
        <v>2678.7</v>
      </c>
      <c r="O14" s="204"/>
      <c r="P14" s="204"/>
      <c r="Q14" s="204">
        <f>'Приложение 12'!M17+'Приложение 12'!M19</f>
        <v>18601.400000000001</v>
      </c>
      <c r="R14" s="204">
        <f>'Приложение 12'!N17+'Приложение 12'!N19</f>
        <v>16840.900000000001</v>
      </c>
      <c r="S14" s="204">
        <f>'Приложение 12'!O14</f>
        <v>26625.199999999997</v>
      </c>
      <c r="T14" s="204">
        <f>'Приложение 12'!P14</f>
        <v>23874.799999999999</v>
      </c>
      <c r="U14" s="138"/>
      <c r="V14" s="268"/>
    </row>
    <row r="15" spans="1:22" ht="27.75" customHeight="1" thickBot="1" x14ac:dyDescent="0.25">
      <c r="A15" s="258"/>
      <c r="B15" s="262"/>
      <c r="C15" s="290"/>
      <c r="D15" s="139" t="s">
        <v>348</v>
      </c>
      <c r="E15" s="205" t="s">
        <v>349</v>
      </c>
      <c r="F15" s="202" t="s">
        <v>252</v>
      </c>
      <c r="G15" s="203" t="s">
        <v>252</v>
      </c>
      <c r="H15" s="203" t="s">
        <v>252</v>
      </c>
      <c r="I15" s="206">
        <v>0</v>
      </c>
      <c r="J15" s="196">
        <v>0</v>
      </c>
      <c r="K15" s="196"/>
      <c r="L15" s="196"/>
      <c r="M15" s="196">
        <v>0</v>
      </c>
      <c r="N15" s="196">
        <v>0</v>
      </c>
      <c r="O15" s="196"/>
      <c r="P15" s="196"/>
      <c r="Q15" s="196">
        <v>0</v>
      </c>
      <c r="R15" s="196">
        <v>0</v>
      </c>
      <c r="S15" s="196">
        <v>0</v>
      </c>
      <c r="T15" s="207">
        <v>0</v>
      </c>
      <c r="U15" s="138">
        <f>U12</f>
        <v>0</v>
      </c>
      <c r="V15" s="268"/>
    </row>
    <row r="16" spans="1:22" ht="24" x14ac:dyDescent="0.2">
      <c r="A16" s="256">
        <v>3</v>
      </c>
      <c r="B16" s="259" t="s">
        <v>36</v>
      </c>
      <c r="C16" s="288" t="s">
        <v>343</v>
      </c>
      <c r="D16" s="134" t="s">
        <v>340</v>
      </c>
      <c r="E16" s="135" t="s">
        <v>252</v>
      </c>
      <c r="F16" s="135" t="s">
        <v>252</v>
      </c>
      <c r="G16" s="136" t="s">
        <v>252</v>
      </c>
      <c r="H16" s="136" t="s">
        <v>252</v>
      </c>
      <c r="I16" s="127">
        <f>I18+I19</f>
        <v>848</v>
      </c>
      <c r="J16" s="127">
        <f t="shared" ref="J16:L16" si="5">J18+J19</f>
        <v>588.9</v>
      </c>
      <c r="K16" s="127">
        <f t="shared" si="5"/>
        <v>0</v>
      </c>
      <c r="L16" s="127">
        <f t="shared" si="5"/>
        <v>0</v>
      </c>
      <c r="M16" s="127">
        <f>M18+M19</f>
        <v>700</v>
      </c>
      <c r="N16" s="127">
        <f>N18+N19</f>
        <v>64.900000000000006</v>
      </c>
      <c r="O16" s="127"/>
      <c r="P16" s="127"/>
      <c r="Q16" s="127">
        <f>'Приложение 12'!M21</f>
        <v>356</v>
      </c>
      <c r="R16" s="127">
        <v>0</v>
      </c>
      <c r="S16" s="127">
        <f>S18+S19</f>
        <v>500</v>
      </c>
      <c r="T16" s="137">
        <f>T18+T19</f>
        <v>500</v>
      </c>
      <c r="U16" s="138" t="e">
        <f>'Приложение 12'!#REF!</f>
        <v>#REF!</v>
      </c>
      <c r="V16" s="268"/>
    </row>
    <row r="17" spans="1:22" ht="9.75" customHeight="1" thickBot="1" x14ac:dyDescent="0.25">
      <c r="A17" s="257"/>
      <c r="B17" s="260"/>
      <c r="C17" s="284"/>
      <c r="D17" s="133" t="s">
        <v>34</v>
      </c>
      <c r="E17" s="278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80"/>
      <c r="U17" s="138"/>
      <c r="V17" s="268"/>
    </row>
    <row r="18" spans="1:22" ht="28.5" customHeight="1" x14ac:dyDescent="0.2">
      <c r="A18" s="257"/>
      <c r="B18" s="261"/>
      <c r="C18" s="289"/>
      <c r="D18" s="133" t="s">
        <v>320</v>
      </c>
      <c r="E18" s="124" t="s">
        <v>127</v>
      </c>
      <c r="F18" s="135" t="s">
        <v>252</v>
      </c>
      <c r="G18" s="136" t="s">
        <v>252</v>
      </c>
      <c r="H18" s="136" t="s">
        <v>252</v>
      </c>
      <c r="I18" s="123">
        <v>848</v>
      </c>
      <c r="J18" s="123">
        <v>588.9</v>
      </c>
      <c r="K18" s="123"/>
      <c r="L18" s="123"/>
      <c r="M18" s="123">
        <f>'Приложение 12'!I26</f>
        <v>700</v>
      </c>
      <c r="N18" s="123">
        <v>64.900000000000006</v>
      </c>
      <c r="O18" s="123"/>
      <c r="P18" s="123"/>
      <c r="Q18" s="123">
        <f>'Приложение 12'!M24+'Приложение 12'!M26</f>
        <v>356</v>
      </c>
      <c r="R18" s="123">
        <f>'Приложение 12'!N24+'Приложение 12'!N26</f>
        <v>339.2</v>
      </c>
      <c r="S18" s="123">
        <f>'Приложение 12'!O21</f>
        <v>500</v>
      </c>
      <c r="T18" s="123">
        <f>'Приложение 12'!P21</f>
        <v>500</v>
      </c>
      <c r="U18" s="138"/>
      <c r="V18" s="268"/>
    </row>
    <row r="19" spans="1:22" ht="28.5" customHeight="1" thickBot="1" x14ac:dyDescent="0.25">
      <c r="A19" s="258"/>
      <c r="B19" s="262"/>
      <c r="C19" s="290"/>
      <c r="D19" s="139" t="s">
        <v>348</v>
      </c>
      <c r="E19" s="140" t="s">
        <v>349</v>
      </c>
      <c r="F19" s="148" t="s">
        <v>252</v>
      </c>
      <c r="G19" s="149" t="s">
        <v>252</v>
      </c>
      <c r="H19" s="149" t="s">
        <v>252</v>
      </c>
      <c r="I19" s="128">
        <v>0</v>
      </c>
      <c r="J19" s="128">
        <v>0</v>
      </c>
      <c r="K19" s="128"/>
      <c r="L19" s="128"/>
      <c r="M19" s="128">
        <v>0</v>
      </c>
      <c r="N19" s="128">
        <v>0</v>
      </c>
      <c r="O19" s="128"/>
      <c r="P19" s="128"/>
      <c r="Q19" s="128">
        <v>0</v>
      </c>
      <c r="R19" s="128">
        <v>0</v>
      </c>
      <c r="S19" s="128">
        <v>0</v>
      </c>
      <c r="T19" s="142">
        <v>0</v>
      </c>
      <c r="U19" s="138" t="e">
        <f>U16</f>
        <v>#REF!</v>
      </c>
      <c r="V19" s="268"/>
    </row>
    <row r="20" spans="1:22" x14ac:dyDescent="0.2">
      <c r="B20" s="141"/>
    </row>
    <row r="21" spans="1:22" x14ac:dyDescent="0.2">
      <c r="B21" s="122" t="s">
        <v>345</v>
      </c>
      <c r="K21" s="266"/>
      <c r="L21" s="266"/>
      <c r="M21" s="266"/>
      <c r="N21" s="266"/>
      <c r="O21" s="266"/>
      <c r="T21" s="122" t="s">
        <v>346</v>
      </c>
    </row>
  </sheetData>
  <mergeCells count="34">
    <mergeCell ref="S1:V1"/>
    <mergeCell ref="B2:V2"/>
    <mergeCell ref="B16:B19"/>
    <mergeCell ref="C16:C19"/>
    <mergeCell ref="C12:C15"/>
    <mergeCell ref="D3:D6"/>
    <mergeCell ref="C3:C6"/>
    <mergeCell ref="B3:B6"/>
    <mergeCell ref="E3:H3"/>
    <mergeCell ref="H4:H6"/>
    <mergeCell ref="E4:E6"/>
    <mergeCell ref="F4:F6"/>
    <mergeCell ref="K21:O21"/>
    <mergeCell ref="V3:V6"/>
    <mergeCell ref="I3:U3"/>
    <mergeCell ref="I4:J5"/>
    <mergeCell ref="V8:V19"/>
    <mergeCell ref="S4:U5"/>
    <mergeCell ref="K5:L5"/>
    <mergeCell ref="M5:N5"/>
    <mergeCell ref="O5:P5"/>
    <mergeCell ref="Q5:R5"/>
    <mergeCell ref="K4:R4"/>
    <mergeCell ref="E17:T17"/>
    <mergeCell ref="E13:T13"/>
    <mergeCell ref="E9:T9"/>
    <mergeCell ref="G4:G6"/>
    <mergeCell ref="A3:A6"/>
    <mergeCell ref="A12:A15"/>
    <mergeCell ref="B12:B15"/>
    <mergeCell ref="A16:A19"/>
    <mergeCell ref="C8:C11"/>
    <mergeCell ref="B8:B11"/>
    <mergeCell ref="A8:A11"/>
  </mergeCells>
  <phoneticPr fontId="14" type="noConversion"/>
  <pageMargins left="0.15748031496062992" right="0.15748031496062992" top="0.31496062992125984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tabSelected="1" view="pageBreakPreview" zoomScale="110" zoomScaleSheetLayoutView="110" workbookViewId="0">
      <selection activeCell="P7" sqref="P7"/>
    </sheetView>
  </sheetViews>
  <sheetFormatPr defaultColWidth="9.140625" defaultRowHeight="12" x14ac:dyDescent="0.2"/>
  <cols>
    <col min="1" max="1" width="3.5703125" style="156" customWidth="1"/>
    <col min="2" max="2" width="12.85546875" style="156" customWidth="1"/>
    <col min="3" max="3" width="19" style="156" customWidth="1"/>
    <col min="4" max="4" width="20" style="156" customWidth="1"/>
    <col min="5" max="5" width="9.5703125" style="156" customWidth="1"/>
    <col min="6" max="6" width="8.5703125" style="156" customWidth="1"/>
    <col min="7" max="7" width="8" style="156" hidden="1" customWidth="1"/>
    <col min="8" max="8" width="7.85546875" style="156" hidden="1" customWidth="1"/>
    <col min="9" max="9" width="11.7109375" style="156" customWidth="1"/>
    <col min="10" max="10" width="8.85546875" style="156" customWidth="1"/>
    <col min="11" max="11" width="8.140625" style="156" hidden="1" customWidth="1"/>
    <col min="12" max="12" width="10" style="156" hidden="1" customWidth="1"/>
    <col min="13" max="13" width="9" style="156" customWidth="1"/>
    <col min="14" max="14" width="10.5703125" style="156" customWidth="1"/>
    <col min="15" max="15" width="9.28515625" style="156" customWidth="1"/>
    <col min="16" max="16" width="9.42578125" style="156" customWidth="1"/>
    <col min="17" max="17" width="0.85546875" style="156" hidden="1" customWidth="1"/>
    <col min="18" max="18" width="11.42578125" style="156" customWidth="1"/>
    <col min="19" max="16384" width="9.140625" style="156"/>
  </cols>
  <sheetData>
    <row r="1" spans="1:18" ht="61.5" customHeight="1" x14ac:dyDescent="0.2">
      <c r="O1" s="301" t="s">
        <v>338</v>
      </c>
      <c r="P1" s="301"/>
      <c r="Q1" s="301"/>
      <c r="R1" s="301"/>
    </row>
    <row r="2" spans="1:18" ht="33.75" customHeight="1" x14ac:dyDescent="0.25">
      <c r="B2" s="302" t="s">
        <v>347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</row>
    <row r="3" spans="1:18" ht="13.5" customHeight="1" thickBot="1" x14ac:dyDescent="0.25">
      <c r="H3" s="303"/>
      <c r="I3" s="303"/>
      <c r="J3" s="303"/>
      <c r="K3" s="303"/>
      <c r="L3" s="303"/>
      <c r="M3" s="303"/>
      <c r="O3" s="157"/>
      <c r="P3" s="157"/>
      <c r="Q3" s="157"/>
      <c r="R3" s="158" t="s">
        <v>43</v>
      </c>
    </row>
    <row r="4" spans="1:18" ht="24.75" customHeight="1" x14ac:dyDescent="0.2">
      <c r="A4" s="304" t="s">
        <v>59</v>
      </c>
      <c r="B4" s="297" t="s">
        <v>44</v>
      </c>
      <c r="C4" s="298" t="s">
        <v>333</v>
      </c>
      <c r="D4" s="298" t="s">
        <v>45</v>
      </c>
      <c r="E4" s="298" t="s">
        <v>334</v>
      </c>
      <c r="F4" s="298"/>
      <c r="G4" s="298" t="s">
        <v>335</v>
      </c>
      <c r="H4" s="298"/>
      <c r="I4" s="298"/>
      <c r="J4" s="298"/>
      <c r="K4" s="298"/>
      <c r="L4" s="298"/>
      <c r="M4" s="298"/>
      <c r="N4" s="298"/>
      <c r="O4" s="297" t="s">
        <v>1</v>
      </c>
      <c r="P4" s="297"/>
      <c r="Q4" s="297"/>
      <c r="R4" s="308" t="s">
        <v>46</v>
      </c>
    </row>
    <row r="5" spans="1:18" ht="24" customHeight="1" x14ac:dyDescent="0.2">
      <c r="A5" s="305"/>
      <c r="B5" s="255"/>
      <c r="C5" s="299"/>
      <c r="D5" s="299"/>
      <c r="E5" s="299"/>
      <c r="F5" s="299"/>
      <c r="G5" s="299" t="s">
        <v>2</v>
      </c>
      <c r="H5" s="299"/>
      <c r="I5" s="299" t="s">
        <v>3</v>
      </c>
      <c r="J5" s="299"/>
      <c r="K5" s="299" t="s">
        <v>4</v>
      </c>
      <c r="L5" s="299"/>
      <c r="M5" s="299" t="s">
        <v>5</v>
      </c>
      <c r="N5" s="299"/>
      <c r="O5" s="255"/>
      <c r="P5" s="255"/>
      <c r="Q5" s="255"/>
      <c r="R5" s="309"/>
    </row>
    <row r="6" spans="1:18" ht="13.5" customHeight="1" thickBot="1" x14ac:dyDescent="0.25">
      <c r="A6" s="306"/>
      <c r="B6" s="291"/>
      <c r="C6" s="300"/>
      <c r="D6" s="300"/>
      <c r="E6" s="208" t="s">
        <v>9</v>
      </c>
      <c r="F6" s="208" t="s">
        <v>8</v>
      </c>
      <c r="G6" s="208" t="s">
        <v>9</v>
      </c>
      <c r="H6" s="208" t="s">
        <v>8</v>
      </c>
      <c r="I6" s="208" t="s">
        <v>9</v>
      </c>
      <c r="J6" s="208" t="s">
        <v>8</v>
      </c>
      <c r="K6" s="208" t="s">
        <v>9</v>
      </c>
      <c r="L6" s="208" t="s">
        <v>8</v>
      </c>
      <c r="M6" s="208" t="s">
        <v>9</v>
      </c>
      <c r="N6" s="208" t="s">
        <v>8</v>
      </c>
      <c r="O6" s="152" t="s">
        <v>6</v>
      </c>
      <c r="P6" s="152" t="s">
        <v>7</v>
      </c>
      <c r="Q6" s="152" t="s">
        <v>57</v>
      </c>
      <c r="R6" s="310"/>
    </row>
    <row r="7" spans="1:18" ht="23.25" customHeight="1" x14ac:dyDescent="0.2">
      <c r="A7" s="304">
        <v>1</v>
      </c>
      <c r="B7" s="317" t="s">
        <v>47</v>
      </c>
      <c r="C7" s="294" t="s">
        <v>341</v>
      </c>
      <c r="D7" s="209" t="s">
        <v>48</v>
      </c>
      <c r="E7" s="210">
        <f>E9+E10+E12</f>
        <v>32043.599999999999</v>
      </c>
      <c r="F7" s="210">
        <f>F9+F10+F12</f>
        <v>7000.9</v>
      </c>
      <c r="G7" s="210">
        <f t="shared" ref="G7:H7" si="0">G10+G12</f>
        <v>0</v>
      </c>
      <c r="H7" s="210">
        <f t="shared" si="0"/>
        <v>0</v>
      </c>
      <c r="I7" s="210">
        <f>I9+I10+I12</f>
        <v>53611</v>
      </c>
      <c r="J7" s="210">
        <f>J8+J9+J10+J11+J12+J13</f>
        <v>2743.6</v>
      </c>
      <c r="K7" s="210" t="e">
        <f t="shared" ref="K7:L7" si="1">K10+K12+K9</f>
        <v>#REF!</v>
      </c>
      <c r="L7" s="210" t="e">
        <f t="shared" si="1"/>
        <v>#REF!</v>
      </c>
      <c r="M7" s="210">
        <f>M9+M10+M12</f>
        <v>18957.400000000001</v>
      </c>
      <c r="N7" s="210">
        <f>N9+N10+N12</f>
        <v>17180.100000000002</v>
      </c>
      <c r="O7" s="163">
        <f>O14+O21</f>
        <v>27125.199999999997</v>
      </c>
      <c r="P7" s="163">
        <f>P14+P21</f>
        <v>24374.799999999999</v>
      </c>
      <c r="Q7" s="159"/>
      <c r="R7" s="164"/>
    </row>
    <row r="8" spans="1:18" ht="12" customHeight="1" x14ac:dyDescent="0.2">
      <c r="A8" s="305"/>
      <c r="B8" s="318"/>
      <c r="C8" s="295"/>
      <c r="D8" s="211" t="s">
        <v>49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118"/>
      <c r="P8" s="118"/>
      <c r="Q8" s="160"/>
      <c r="R8" s="165"/>
    </row>
    <row r="9" spans="1:18" ht="12" customHeight="1" x14ac:dyDescent="0.2">
      <c r="A9" s="305"/>
      <c r="B9" s="318"/>
      <c r="C9" s="295"/>
      <c r="D9" s="211" t="s">
        <v>50</v>
      </c>
      <c r="E9" s="212">
        <f>E16</f>
        <v>0</v>
      </c>
      <c r="F9" s="212">
        <f>F16</f>
        <v>0</v>
      </c>
      <c r="G9" s="212"/>
      <c r="H9" s="212"/>
      <c r="I9" s="212">
        <f>I16</f>
        <v>0</v>
      </c>
      <c r="J9" s="212"/>
      <c r="K9" s="212">
        <v>3490.19</v>
      </c>
      <c r="L9" s="212">
        <v>3490.19</v>
      </c>
      <c r="M9" s="212">
        <f>M16</f>
        <v>0</v>
      </c>
      <c r="N9" s="212">
        <f>N16</f>
        <v>0</v>
      </c>
      <c r="O9" s="118"/>
      <c r="P9" s="118"/>
      <c r="Q9" s="160"/>
      <c r="R9" s="166"/>
    </row>
    <row r="10" spans="1:18" ht="12" customHeight="1" x14ac:dyDescent="0.2">
      <c r="A10" s="305"/>
      <c r="B10" s="318"/>
      <c r="C10" s="295"/>
      <c r="D10" s="211" t="s">
        <v>51</v>
      </c>
      <c r="E10" s="212">
        <f>E17</f>
        <v>24391.8</v>
      </c>
      <c r="F10" s="212">
        <f>F17</f>
        <v>0</v>
      </c>
      <c r="G10" s="212"/>
      <c r="H10" s="212"/>
      <c r="I10" s="212">
        <f>I17</f>
        <v>38862.800000000003</v>
      </c>
      <c r="J10" s="212">
        <f>J17+J24</f>
        <v>0</v>
      </c>
      <c r="K10" s="212" t="e">
        <f>K17+#REF!+#REF!+#REF!+#REF!</f>
        <v>#REF!</v>
      </c>
      <c r="L10" s="212" t="e">
        <f>L17+#REF!+#REF!+#REF!+#REF!</f>
        <v>#REF!</v>
      </c>
      <c r="M10" s="212">
        <f>M17</f>
        <v>3437.4</v>
      </c>
      <c r="N10" s="212">
        <f>N17</f>
        <v>2839.8</v>
      </c>
      <c r="O10" s="118">
        <f>O17</f>
        <v>24753.599999999999</v>
      </c>
      <c r="P10" s="118">
        <f>P17</f>
        <v>22003.200000000001</v>
      </c>
      <c r="Q10" s="160"/>
      <c r="R10" s="167"/>
    </row>
    <row r="11" spans="1:18" ht="12" customHeight="1" x14ac:dyDescent="0.2">
      <c r="A11" s="305"/>
      <c r="B11" s="318"/>
      <c r="C11" s="295"/>
      <c r="D11" s="211" t="s">
        <v>52</v>
      </c>
      <c r="E11" s="192"/>
      <c r="F11" s="192"/>
      <c r="G11" s="212"/>
      <c r="H11" s="212"/>
      <c r="I11" s="212"/>
      <c r="J11" s="212"/>
      <c r="K11" s="212"/>
      <c r="L11" s="212"/>
      <c r="M11" s="192"/>
      <c r="N11" s="192"/>
      <c r="O11" s="119"/>
      <c r="P11" s="119"/>
      <c r="Q11" s="161"/>
      <c r="R11" s="167"/>
    </row>
    <row r="12" spans="1:18" ht="12" customHeight="1" x14ac:dyDescent="0.2">
      <c r="A12" s="305"/>
      <c r="B12" s="318"/>
      <c r="C12" s="295"/>
      <c r="D12" s="211" t="s">
        <v>55</v>
      </c>
      <c r="E12" s="212">
        <f>E19+E26</f>
        <v>7651.8</v>
      </c>
      <c r="F12" s="212">
        <f>F19+F26</f>
        <v>7000.9</v>
      </c>
      <c r="G12" s="212"/>
      <c r="H12" s="212"/>
      <c r="I12" s="212">
        <f>I19+I26</f>
        <v>14748.2</v>
      </c>
      <c r="J12" s="212">
        <f>J19+J26</f>
        <v>2743.6</v>
      </c>
      <c r="K12" s="212">
        <f t="shared" ref="K12:N12" si="2">K19+K26</f>
        <v>0</v>
      </c>
      <c r="L12" s="212">
        <f t="shared" si="2"/>
        <v>0</v>
      </c>
      <c r="M12" s="212">
        <f t="shared" si="2"/>
        <v>15520</v>
      </c>
      <c r="N12" s="212">
        <f t="shared" si="2"/>
        <v>14340.300000000001</v>
      </c>
      <c r="O12" s="118">
        <f>O19</f>
        <v>1871.6</v>
      </c>
      <c r="P12" s="118">
        <f>P19+P26</f>
        <v>2371.6</v>
      </c>
      <c r="Q12" s="160"/>
      <c r="R12" s="167"/>
    </row>
    <row r="13" spans="1:18" ht="12" customHeight="1" thickBot="1" x14ac:dyDescent="0.25">
      <c r="A13" s="307"/>
      <c r="B13" s="319"/>
      <c r="C13" s="296"/>
      <c r="D13" s="182" t="s">
        <v>53</v>
      </c>
      <c r="E13" s="196"/>
      <c r="F13" s="196"/>
      <c r="G13" s="213"/>
      <c r="H13" s="213"/>
      <c r="I13" s="213"/>
      <c r="J13" s="213"/>
      <c r="K13" s="213"/>
      <c r="L13" s="213"/>
      <c r="M13" s="196"/>
      <c r="N13" s="196"/>
      <c r="O13" s="128"/>
      <c r="P13" s="128"/>
      <c r="Q13" s="162"/>
      <c r="R13" s="168"/>
    </row>
    <row r="14" spans="1:18" ht="23.25" customHeight="1" x14ac:dyDescent="0.2">
      <c r="A14" s="304">
        <v>2</v>
      </c>
      <c r="B14" s="311" t="s">
        <v>35</v>
      </c>
      <c r="C14" s="314" t="s">
        <v>342</v>
      </c>
      <c r="D14" s="209" t="s">
        <v>48</v>
      </c>
      <c r="E14" s="214">
        <f t="shared" ref="E14:F14" si="3">E15+E16+E17+E18+E19+E20</f>
        <v>31195.599999999999</v>
      </c>
      <c r="F14" s="214">
        <f t="shared" si="3"/>
        <v>6412</v>
      </c>
      <c r="G14" s="214">
        <f t="shared" ref="G14" si="4">G15+G16+G17+G18+G19+G20</f>
        <v>0</v>
      </c>
      <c r="H14" s="214">
        <f t="shared" ref="H14" si="5">H15+H16+H17+H18+H19+H20</f>
        <v>0</v>
      </c>
      <c r="I14" s="214">
        <f>I15+I16+I17+I18+I19+I20</f>
        <v>52911</v>
      </c>
      <c r="J14" s="214">
        <f>J15+J16+J17+J18+J19+J20</f>
        <v>2678.7</v>
      </c>
      <c r="K14" s="214">
        <f t="shared" ref="K14:N14" si="6">K15+K16+K17+K18+K19+K20</f>
        <v>0</v>
      </c>
      <c r="L14" s="214">
        <f t="shared" si="6"/>
        <v>0</v>
      </c>
      <c r="M14" s="214">
        <f t="shared" si="6"/>
        <v>18601.400000000001</v>
      </c>
      <c r="N14" s="214">
        <f t="shared" si="6"/>
        <v>16840.900000000001</v>
      </c>
      <c r="O14" s="214">
        <f t="shared" ref="O14:Q14" si="7">O15+O16+O17+O18+O19+O20</f>
        <v>26625.199999999997</v>
      </c>
      <c r="P14" s="214">
        <f t="shared" si="7"/>
        <v>23874.799999999999</v>
      </c>
      <c r="Q14" s="214">
        <f t="shared" si="7"/>
        <v>0</v>
      </c>
      <c r="R14" s="214"/>
    </row>
    <row r="15" spans="1:18" ht="14.25" customHeight="1" x14ac:dyDescent="0.2">
      <c r="A15" s="305"/>
      <c r="B15" s="312"/>
      <c r="C15" s="315"/>
      <c r="D15" s="211" t="s">
        <v>49</v>
      </c>
      <c r="E15" s="192"/>
      <c r="F15" s="192"/>
      <c r="G15" s="212"/>
      <c r="H15" s="212"/>
      <c r="I15" s="212"/>
      <c r="J15" s="212"/>
      <c r="K15" s="212"/>
      <c r="L15" s="212"/>
      <c r="M15" s="192"/>
      <c r="N15" s="192"/>
      <c r="O15" s="119"/>
      <c r="P15" s="119"/>
      <c r="Q15" s="161"/>
      <c r="R15" s="167"/>
    </row>
    <row r="16" spans="1:18" ht="16.5" customHeight="1" x14ac:dyDescent="0.2">
      <c r="A16" s="305"/>
      <c r="B16" s="312"/>
      <c r="C16" s="315"/>
      <c r="D16" s="211" t="s">
        <v>50</v>
      </c>
      <c r="E16" s="212">
        <v>0</v>
      </c>
      <c r="F16" s="212">
        <v>0</v>
      </c>
      <c r="G16" s="212"/>
      <c r="H16" s="212"/>
      <c r="I16" s="212">
        <v>0</v>
      </c>
      <c r="J16" s="212">
        <v>0</v>
      </c>
      <c r="K16" s="212"/>
      <c r="L16" s="212"/>
      <c r="M16" s="212">
        <v>0</v>
      </c>
      <c r="N16" s="212">
        <v>0</v>
      </c>
      <c r="O16" s="118">
        <v>0</v>
      </c>
      <c r="P16" s="118">
        <v>0</v>
      </c>
      <c r="Q16" s="161"/>
      <c r="R16" s="167"/>
    </row>
    <row r="17" spans="1:18" ht="16.5" customHeight="1" x14ac:dyDescent="0.2">
      <c r="A17" s="305"/>
      <c r="B17" s="312"/>
      <c r="C17" s="315"/>
      <c r="D17" s="211" t="s">
        <v>51</v>
      </c>
      <c r="E17" s="212">
        <v>24391.8</v>
      </c>
      <c r="F17" s="192">
        <v>0</v>
      </c>
      <c r="G17" s="212"/>
      <c r="H17" s="212"/>
      <c r="I17" s="212">
        <v>38862.800000000003</v>
      </c>
      <c r="J17" s="212">
        <v>0</v>
      </c>
      <c r="K17" s="212"/>
      <c r="L17" s="212"/>
      <c r="M17" s="192">
        <v>3437.4</v>
      </c>
      <c r="N17" s="192">
        <v>2839.8</v>
      </c>
      <c r="O17" s="118">
        <v>24753.599999999999</v>
      </c>
      <c r="P17" s="118">
        <v>22003.200000000001</v>
      </c>
      <c r="Q17" s="161"/>
      <c r="R17" s="167"/>
    </row>
    <row r="18" spans="1:18" ht="16.5" customHeight="1" x14ac:dyDescent="0.2">
      <c r="A18" s="305"/>
      <c r="B18" s="312"/>
      <c r="C18" s="315"/>
      <c r="D18" s="211" t="s">
        <v>52</v>
      </c>
      <c r="E18" s="212"/>
      <c r="F18" s="192"/>
      <c r="G18" s="212"/>
      <c r="H18" s="212"/>
      <c r="I18" s="212"/>
      <c r="J18" s="212"/>
      <c r="K18" s="212"/>
      <c r="L18" s="212"/>
      <c r="M18" s="192"/>
      <c r="N18" s="192"/>
      <c r="O18" s="118"/>
      <c r="P18" s="118"/>
      <c r="Q18" s="161"/>
      <c r="R18" s="167"/>
    </row>
    <row r="19" spans="1:18" ht="16.5" customHeight="1" x14ac:dyDescent="0.2">
      <c r="A19" s="305"/>
      <c r="B19" s="312"/>
      <c r="C19" s="315"/>
      <c r="D19" s="211" t="s">
        <v>55</v>
      </c>
      <c r="E19" s="212">
        <v>6803.8</v>
      </c>
      <c r="F19" s="216">
        <v>6412</v>
      </c>
      <c r="G19" s="212"/>
      <c r="H19" s="212"/>
      <c r="I19" s="212">
        <v>14048.2</v>
      </c>
      <c r="J19" s="212">
        <v>2678.7</v>
      </c>
      <c r="K19" s="212"/>
      <c r="L19" s="212"/>
      <c r="M19" s="192">
        <v>15164</v>
      </c>
      <c r="N19" s="212">
        <v>14001.1</v>
      </c>
      <c r="O19" s="118">
        <v>1871.6</v>
      </c>
      <c r="P19" s="118">
        <v>1871.6</v>
      </c>
      <c r="Q19" s="161"/>
      <c r="R19" s="167"/>
    </row>
    <row r="20" spans="1:18" ht="16.5" customHeight="1" thickBot="1" x14ac:dyDescent="0.25">
      <c r="A20" s="307"/>
      <c r="B20" s="313"/>
      <c r="C20" s="316"/>
      <c r="D20" s="182" t="s">
        <v>53</v>
      </c>
      <c r="E20" s="196"/>
      <c r="F20" s="196"/>
      <c r="G20" s="213"/>
      <c r="H20" s="213"/>
      <c r="I20" s="213"/>
      <c r="J20" s="213"/>
      <c r="K20" s="213"/>
      <c r="L20" s="213"/>
      <c r="M20" s="196"/>
      <c r="N20" s="196"/>
      <c r="O20" s="128"/>
      <c r="P20" s="128"/>
      <c r="Q20" s="162"/>
      <c r="R20" s="168"/>
    </row>
    <row r="21" spans="1:18" ht="24" customHeight="1" x14ac:dyDescent="0.2">
      <c r="A21" s="304">
        <v>2</v>
      </c>
      <c r="B21" s="311" t="s">
        <v>36</v>
      </c>
      <c r="C21" s="314" t="s">
        <v>343</v>
      </c>
      <c r="D21" s="209" t="s">
        <v>48</v>
      </c>
      <c r="E21" s="214">
        <f t="shared" ref="E21:I21" si="8">E22+E23+E24+E25+E26+E27</f>
        <v>848</v>
      </c>
      <c r="F21" s="215">
        <f t="shared" si="8"/>
        <v>588.9</v>
      </c>
      <c r="G21" s="214">
        <f t="shared" si="8"/>
        <v>0</v>
      </c>
      <c r="H21" s="214">
        <f t="shared" si="8"/>
        <v>0</v>
      </c>
      <c r="I21" s="214">
        <f t="shared" si="8"/>
        <v>700</v>
      </c>
      <c r="J21" s="214">
        <f>J22+J23+J24+J25+J26+J27</f>
        <v>64.900000000000006</v>
      </c>
      <c r="K21" s="214">
        <f t="shared" ref="K21:N21" si="9">K22+K23+K24+K25+K26+K27</f>
        <v>0</v>
      </c>
      <c r="L21" s="214">
        <f t="shared" si="9"/>
        <v>0</v>
      </c>
      <c r="M21" s="214">
        <f t="shared" si="9"/>
        <v>356</v>
      </c>
      <c r="N21" s="214">
        <f t="shared" si="9"/>
        <v>339.2</v>
      </c>
      <c r="O21" s="154">
        <f>O26</f>
        <v>500</v>
      </c>
      <c r="P21" s="154">
        <f>P22+P23+P24+P25+P26+P27</f>
        <v>500</v>
      </c>
      <c r="Q21" s="159"/>
      <c r="R21" s="169"/>
    </row>
    <row r="22" spans="1:18" ht="14.25" customHeight="1" x14ac:dyDescent="0.2">
      <c r="A22" s="305"/>
      <c r="B22" s="312"/>
      <c r="C22" s="315"/>
      <c r="D22" s="211" t="s">
        <v>49</v>
      </c>
      <c r="E22" s="192"/>
      <c r="F22" s="192"/>
      <c r="G22" s="212"/>
      <c r="H22" s="212"/>
      <c r="I22" s="212"/>
      <c r="J22" s="212"/>
      <c r="K22" s="212"/>
      <c r="L22" s="212"/>
      <c r="M22" s="192"/>
      <c r="N22" s="192"/>
      <c r="O22" s="119"/>
      <c r="P22" s="119"/>
      <c r="Q22" s="161"/>
      <c r="R22" s="167"/>
    </row>
    <row r="23" spans="1:18" ht="15.75" customHeight="1" x14ac:dyDescent="0.2">
      <c r="A23" s="305"/>
      <c r="B23" s="312"/>
      <c r="C23" s="315"/>
      <c r="D23" s="211" t="s">
        <v>50</v>
      </c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118"/>
      <c r="P23" s="118"/>
      <c r="Q23" s="161"/>
      <c r="R23" s="167"/>
    </row>
    <row r="24" spans="1:18" ht="15.75" customHeight="1" x14ac:dyDescent="0.2">
      <c r="A24" s="305"/>
      <c r="B24" s="312"/>
      <c r="C24" s="315"/>
      <c r="D24" s="211" t="s">
        <v>51</v>
      </c>
      <c r="E24" s="212"/>
      <c r="F24" s="192"/>
      <c r="G24" s="212"/>
      <c r="H24" s="212"/>
      <c r="I24" s="212"/>
      <c r="J24" s="212"/>
      <c r="K24" s="212"/>
      <c r="L24" s="212"/>
      <c r="M24" s="192"/>
      <c r="N24" s="192"/>
      <c r="O24" s="118"/>
      <c r="P24" s="118"/>
      <c r="Q24" s="161"/>
      <c r="R24" s="167"/>
    </row>
    <row r="25" spans="1:18" ht="15.75" customHeight="1" x14ac:dyDescent="0.2">
      <c r="A25" s="305"/>
      <c r="B25" s="312"/>
      <c r="C25" s="315"/>
      <c r="D25" s="211" t="s">
        <v>52</v>
      </c>
      <c r="E25" s="212"/>
      <c r="F25" s="192"/>
      <c r="G25" s="212"/>
      <c r="H25" s="212"/>
      <c r="I25" s="212"/>
      <c r="J25" s="212"/>
      <c r="K25" s="212"/>
      <c r="L25" s="212"/>
      <c r="M25" s="192"/>
      <c r="N25" s="192"/>
      <c r="O25" s="118"/>
      <c r="P25" s="118"/>
      <c r="Q25" s="161"/>
      <c r="R25" s="167"/>
    </row>
    <row r="26" spans="1:18" ht="15.75" customHeight="1" x14ac:dyDescent="0.2">
      <c r="A26" s="305"/>
      <c r="B26" s="312"/>
      <c r="C26" s="315"/>
      <c r="D26" s="211" t="s">
        <v>55</v>
      </c>
      <c r="E26" s="212">
        <v>848</v>
      </c>
      <c r="F26" s="216">
        <v>588.9</v>
      </c>
      <c r="G26" s="212"/>
      <c r="H26" s="212"/>
      <c r="I26" s="212">
        <v>700</v>
      </c>
      <c r="J26" s="212">
        <v>64.900000000000006</v>
      </c>
      <c r="K26" s="212"/>
      <c r="L26" s="212"/>
      <c r="M26" s="192">
        <v>356</v>
      </c>
      <c r="N26" s="212">
        <v>339.2</v>
      </c>
      <c r="O26" s="118">
        <v>500</v>
      </c>
      <c r="P26" s="118">
        <v>500</v>
      </c>
      <c r="Q26" s="161"/>
      <c r="R26" s="167"/>
    </row>
    <row r="27" spans="1:18" ht="15.75" customHeight="1" thickBot="1" x14ac:dyDescent="0.25">
      <c r="A27" s="307"/>
      <c r="B27" s="313"/>
      <c r="C27" s="316"/>
      <c r="D27" s="182" t="s">
        <v>53</v>
      </c>
      <c r="E27" s="196"/>
      <c r="F27" s="196"/>
      <c r="G27" s="213"/>
      <c r="H27" s="213"/>
      <c r="I27" s="213"/>
      <c r="J27" s="213"/>
      <c r="K27" s="213"/>
      <c r="L27" s="213"/>
      <c r="M27" s="196"/>
      <c r="N27" s="196"/>
      <c r="O27" s="128"/>
      <c r="P27" s="128"/>
      <c r="Q27" s="162"/>
      <c r="R27" s="168"/>
    </row>
    <row r="30" spans="1:18" x14ac:dyDescent="0.2">
      <c r="A30" s="122" t="s">
        <v>345</v>
      </c>
      <c r="R30" s="151" t="s">
        <v>346</v>
      </c>
    </row>
  </sheetData>
  <mergeCells count="26">
    <mergeCell ref="A4:A6"/>
    <mergeCell ref="A7:A13"/>
    <mergeCell ref="A14:A20"/>
    <mergeCell ref="A21:A27"/>
    <mergeCell ref="R4:R6"/>
    <mergeCell ref="G5:H5"/>
    <mergeCell ref="I5:J5"/>
    <mergeCell ref="K5:L5"/>
    <mergeCell ref="M5:N5"/>
    <mergeCell ref="G4:N4"/>
    <mergeCell ref="B21:B27"/>
    <mergeCell ref="C21:C27"/>
    <mergeCell ref="B14:B20"/>
    <mergeCell ref="C14:C20"/>
    <mergeCell ref="O4:Q5"/>
    <mergeCell ref="B7:B13"/>
    <mergeCell ref="O1:R1"/>
    <mergeCell ref="B2:R2"/>
    <mergeCell ref="H3:I3"/>
    <mergeCell ref="J3:K3"/>
    <mergeCell ref="L3:M3"/>
    <mergeCell ref="C7:C13"/>
    <mergeCell ref="B4:B6"/>
    <mergeCell ref="C4:C6"/>
    <mergeCell ref="D4:D6"/>
    <mergeCell ref="E4:F5"/>
  </mergeCells>
  <phoneticPr fontId="14" type="noConversion"/>
  <pageMargins left="0.43307086614173229" right="0.27559055118110237" top="0.62992125984251968" bottom="0.51181102362204722" header="0.31496062992125984" footer="0.19685039370078741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A139"/>
  <sheetViews>
    <sheetView workbookViewId="0">
      <selection activeCell="J7" sqref="J7"/>
    </sheetView>
  </sheetViews>
  <sheetFormatPr defaultColWidth="9.140625" defaultRowHeight="12.75" x14ac:dyDescent="0.2"/>
  <cols>
    <col min="1" max="1" width="3.5703125" style="7" customWidth="1"/>
    <col min="2" max="2" width="29.5703125" style="12" hidden="1" customWidth="1"/>
    <col min="3" max="3" width="9" style="13" hidden="1" customWidth="1"/>
    <col min="4" max="4" width="9.85546875" style="13" customWidth="1"/>
    <col min="5" max="8" width="6" style="13" customWidth="1"/>
    <col min="9" max="9" width="6" style="14" customWidth="1"/>
    <col min="10" max="10" width="6" style="15" customWidth="1"/>
    <col min="11" max="12" width="17" style="16" customWidth="1"/>
    <col min="13" max="16" width="10.42578125" style="14" customWidth="1"/>
    <col min="17" max="17" width="95" style="17" hidden="1" customWidth="1"/>
    <col min="18" max="18" width="10.42578125" style="14" customWidth="1"/>
    <col min="19" max="19" width="11.7109375" style="14" customWidth="1"/>
    <col min="20" max="20" width="12.7109375" style="14" customWidth="1"/>
    <col min="21" max="21" width="12.7109375" style="18" customWidth="1"/>
    <col min="22" max="22" width="13.140625" style="18" customWidth="1"/>
    <col min="23" max="23" width="13.5703125" style="14" customWidth="1"/>
    <col min="24" max="24" width="12.7109375" style="14" customWidth="1"/>
    <col min="25" max="25" width="15.5703125" style="14" customWidth="1"/>
    <col min="26" max="26" width="17.28515625" style="19" customWidth="1"/>
    <col min="27" max="27" width="17.140625" style="19" customWidth="1"/>
    <col min="28" max="16384" width="9.140625" style="14"/>
  </cols>
  <sheetData>
    <row r="2" spans="1:27" s="20" customFormat="1" ht="22.5" customHeight="1" x14ac:dyDescent="0.2">
      <c r="A2" s="351" t="s">
        <v>58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U2" s="21"/>
      <c r="V2" s="21"/>
      <c r="Z2" s="19"/>
      <c r="AA2" s="19"/>
    </row>
    <row r="3" spans="1:27" s="20" customFormat="1" ht="42.75" customHeight="1" x14ac:dyDescent="0.2">
      <c r="A3" s="352" t="s">
        <v>59</v>
      </c>
      <c r="B3" s="352" t="s">
        <v>60</v>
      </c>
      <c r="C3" s="352" t="s">
        <v>29</v>
      </c>
      <c r="D3" s="22"/>
      <c r="E3" s="352" t="s">
        <v>61</v>
      </c>
      <c r="F3" s="352"/>
      <c r="G3" s="352"/>
      <c r="H3" s="352"/>
      <c r="I3" s="353" t="s">
        <v>62</v>
      </c>
      <c r="J3" s="354"/>
      <c r="K3" s="354"/>
      <c r="L3" s="354"/>
      <c r="M3" s="354"/>
      <c r="N3" s="355"/>
      <c r="O3" s="23"/>
      <c r="P3" s="323" t="s">
        <v>63</v>
      </c>
      <c r="Q3" s="356" t="s">
        <v>64</v>
      </c>
      <c r="U3" s="21"/>
      <c r="V3" s="21"/>
      <c r="Z3" s="19"/>
      <c r="AA3" s="19"/>
    </row>
    <row r="4" spans="1:27" s="20" customFormat="1" ht="38.25" customHeight="1" x14ac:dyDescent="0.2">
      <c r="A4" s="352"/>
      <c r="B4" s="352"/>
      <c r="C4" s="352"/>
      <c r="D4" s="22"/>
      <c r="E4" s="22" t="s">
        <v>29</v>
      </c>
      <c r="F4" s="22" t="s">
        <v>30</v>
      </c>
      <c r="G4" s="22" t="s">
        <v>31</v>
      </c>
      <c r="H4" s="22" t="s">
        <v>32</v>
      </c>
      <c r="I4" s="22">
        <v>2014</v>
      </c>
      <c r="J4" s="24">
        <v>2015</v>
      </c>
      <c r="K4" s="25" t="s">
        <v>65</v>
      </c>
      <c r="L4" s="25" t="s">
        <v>66</v>
      </c>
      <c r="M4" s="22">
        <v>2016</v>
      </c>
      <c r="N4" s="22">
        <v>2017</v>
      </c>
      <c r="O4" s="22">
        <v>2018</v>
      </c>
      <c r="P4" s="325"/>
      <c r="Q4" s="356"/>
      <c r="U4" s="21"/>
      <c r="V4" s="21"/>
      <c r="Z4" s="19" t="s">
        <v>67</v>
      </c>
      <c r="AA4" s="19" t="s">
        <v>68</v>
      </c>
    </row>
    <row r="5" spans="1:27" ht="29.25" customHeight="1" x14ac:dyDescent="0.2">
      <c r="A5" s="343" t="s">
        <v>69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</row>
    <row r="6" spans="1:27" ht="20.25" customHeight="1" x14ac:dyDescent="0.2">
      <c r="A6" s="344" t="s">
        <v>70</v>
      </c>
      <c r="B6" s="345"/>
      <c r="C6" s="345"/>
      <c r="D6" s="345"/>
      <c r="E6" s="345"/>
      <c r="F6" s="345"/>
      <c r="G6" s="345"/>
      <c r="H6" s="345"/>
      <c r="I6" s="345"/>
      <c r="J6" s="26"/>
      <c r="K6" s="27"/>
      <c r="L6" s="27"/>
      <c r="M6" s="28"/>
      <c r="N6" s="28"/>
      <c r="O6" s="28"/>
      <c r="P6" s="28"/>
      <c r="Q6" s="29"/>
      <c r="S6" s="14">
        <v>14</v>
      </c>
      <c r="T6" s="14">
        <v>15</v>
      </c>
      <c r="U6" s="18" t="s">
        <v>65</v>
      </c>
      <c r="V6" s="18" t="s">
        <v>66</v>
      </c>
      <c r="W6" s="14">
        <v>17</v>
      </c>
      <c r="X6" s="14">
        <v>18</v>
      </c>
      <c r="Y6" s="14" t="s">
        <v>71</v>
      </c>
    </row>
    <row r="7" spans="1:27" ht="12.75" customHeight="1" x14ac:dyDescent="0.2">
      <c r="A7" s="30"/>
      <c r="B7" s="22" t="s">
        <v>72</v>
      </c>
      <c r="C7" s="326" t="s">
        <v>73</v>
      </c>
      <c r="D7" s="30" t="s">
        <v>74</v>
      </c>
      <c r="E7" s="31" t="s">
        <v>75</v>
      </c>
      <c r="F7" s="31" t="s">
        <v>76</v>
      </c>
      <c r="G7" s="31" t="s">
        <v>77</v>
      </c>
      <c r="H7" s="31" t="s">
        <v>78</v>
      </c>
      <c r="I7" s="32">
        <f>522+117+300+25.189+219.8-23.236</f>
        <v>1160.7529999999999</v>
      </c>
      <c r="J7" s="33">
        <v>75</v>
      </c>
      <c r="K7" s="34">
        <v>45</v>
      </c>
      <c r="L7" s="34">
        <v>45</v>
      </c>
      <c r="M7" s="33">
        <v>54.1</v>
      </c>
      <c r="N7" s="33">
        <v>300</v>
      </c>
      <c r="O7" s="33">
        <v>300</v>
      </c>
      <c r="P7" s="33">
        <f t="shared" ref="P7:P26" si="0">I7+J7+M7+N7+O7</f>
        <v>1889.8529999999998</v>
      </c>
      <c r="Q7" s="35" t="s">
        <v>79</v>
      </c>
      <c r="R7" s="36" t="s">
        <v>63</v>
      </c>
      <c r="S7" s="36">
        <f t="shared" ref="S7:Y7" si="1">S8+S9+S10</f>
        <v>81670.452999999994</v>
      </c>
      <c r="T7" s="36">
        <f t="shared" si="1"/>
        <v>93586.8</v>
      </c>
      <c r="U7" s="37">
        <f t="shared" si="1"/>
        <v>45422.8</v>
      </c>
      <c r="V7" s="37">
        <f t="shared" si="1"/>
        <v>65273.9</v>
      </c>
      <c r="W7" s="37">
        <f t="shared" si="1"/>
        <v>67855.599999999991</v>
      </c>
      <c r="X7" s="37">
        <f t="shared" si="1"/>
        <v>68081.5</v>
      </c>
      <c r="Y7" s="37">
        <f t="shared" si="1"/>
        <v>35729.5</v>
      </c>
      <c r="Z7" s="36">
        <v>45</v>
      </c>
      <c r="AA7" s="36">
        <f>J7-Z7</f>
        <v>30</v>
      </c>
    </row>
    <row r="8" spans="1:27" ht="12.75" customHeight="1" x14ac:dyDescent="0.2">
      <c r="A8" s="30"/>
      <c r="B8" s="39" t="s">
        <v>80</v>
      </c>
      <c r="C8" s="327"/>
      <c r="D8" s="30" t="s">
        <v>74</v>
      </c>
      <c r="E8" s="31" t="s">
        <v>75</v>
      </c>
      <c r="F8" s="31" t="s">
        <v>76</v>
      </c>
      <c r="G8" s="31" t="s">
        <v>81</v>
      </c>
      <c r="H8" s="31" t="s">
        <v>78</v>
      </c>
      <c r="I8" s="32">
        <v>0</v>
      </c>
      <c r="J8" s="33">
        <v>255.1</v>
      </c>
      <c r="K8" s="34">
        <v>225.1</v>
      </c>
      <c r="L8" s="34">
        <v>225.1</v>
      </c>
      <c r="M8" s="33">
        <v>0</v>
      </c>
      <c r="N8" s="33">
        <v>0</v>
      </c>
      <c r="O8" s="33">
        <v>0</v>
      </c>
      <c r="P8" s="33">
        <f t="shared" si="0"/>
        <v>255.1</v>
      </c>
      <c r="Q8" s="40"/>
      <c r="R8" s="36" t="s">
        <v>74</v>
      </c>
      <c r="S8" s="36">
        <f t="shared" ref="S8:Y8" si="2">I7+I8+I9+I10+I11+I14+I16+I17+I18+I23</f>
        <v>35147.353000000003</v>
      </c>
      <c r="T8" s="36">
        <f t="shared" si="2"/>
        <v>51645.799999999996</v>
      </c>
      <c r="U8" s="37">
        <f t="shared" si="2"/>
        <v>25351.5</v>
      </c>
      <c r="V8" s="37">
        <f t="shared" si="2"/>
        <v>37187</v>
      </c>
      <c r="W8" s="37">
        <f t="shared" si="2"/>
        <v>35503.599999999999</v>
      </c>
      <c r="X8" s="37">
        <f t="shared" si="2"/>
        <v>35729.5</v>
      </c>
      <c r="Y8" s="37">
        <f t="shared" si="2"/>
        <v>35729.5</v>
      </c>
      <c r="Z8" s="36">
        <v>255.1</v>
      </c>
      <c r="AA8" s="36">
        <f t="shared" ref="AA8:AA72" si="3">J8-Z8</f>
        <v>0</v>
      </c>
    </row>
    <row r="9" spans="1:27" ht="12.75" customHeight="1" x14ac:dyDescent="0.2">
      <c r="A9" s="41"/>
      <c r="B9" s="323" t="s">
        <v>82</v>
      </c>
      <c r="C9" s="327"/>
      <c r="D9" s="30" t="s">
        <v>74</v>
      </c>
      <c r="E9" s="31" t="s">
        <v>75</v>
      </c>
      <c r="F9" s="31" t="s">
        <v>76</v>
      </c>
      <c r="G9" s="329" t="s">
        <v>83</v>
      </c>
      <c r="H9" s="31" t="s">
        <v>84</v>
      </c>
      <c r="I9" s="32">
        <v>31528.7</v>
      </c>
      <c r="J9" s="33">
        <v>50107.9</v>
      </c>
      <c r="K9" s="34">
        <v>25081.4</v>
      </c>
      <c r="L9" s="34">
        <v>35781.300000000003</v>
      </c>
      <c r="M9" s="33">
        <v>35447.1</v>
      </c>
      <c r="N9" s="33">
        <v>35427.1</v>
      </c>
      <c r="O9" s="33">
        <v>35427.1</v>
      </c>
      <c r="P9" s="33">
        <f t="shared" si="0"/>
        <v>187937.90000000002</v>
      </c>
      <c r="Q9" s="42"/>
      <c r="R9" s="36" t="s">
        <v>85</v>
      </c>
      <c r="S9" s="36">
        <f t="shared" ref="S9:Y9" si="4">I12+I13+I19+I20+I21+I22+I24+I25+I26</f>
        <v>37354.199999999997</v>
      </c>
      <c r="T9" s="36">
        <f t="shared" si="4"/>
        <v>41941.000000000007</v>
      </c>
      <c r="U9" s="37">
        <f t="shared" si="4"/>
        <v>20071.300000000003</v>
      </c>
      <c r="V9" s="37">
        <f t="shared" si="4"/>
        <v>28086.9</v>
      </c>
      <c r="W9" s="37">
        <f t="shared" si="4"/>
        <v>32351.999999999996</v>
      </c>
      <c r="X9" s="37">
        <f t="shared" si="4"/>
        <v>32351.999999999996</v>
      </c>
      <c r="Y9" s="37">
        <f t="shared" si="4"/>
        <v>0</v>
      </c>
      <c r="Z9" s="36">
        <v>33919.9</v>
      </c>
      <c r="AA9" s="36">
        <f t="shared" si="3"/>
        <v>16188</v>
      </c>
    </row>
    <row r="10" spans="1:27" ht="12.75" customHeight="1" x14ac:dyDescent="0.2">
      <c r="A10" s="41"/>
      <c r="B10" s="324"/>
      <c r="C10" s="327"/>
      <c r="D10" s="30" t="s">
        <v>74</v>
      </c>
      <c r="E10" s="31" t="s">
        <v>75</v>
      </c>
      <c r="F10" s="31" t="s">
        <v>76</v>
      </c>
      <c r="G10" s="330"/>
      <c r="H10" s="31" t="s">
        <v>78</v>
      </c>
      <c r="I10" s="32">
        <v>694.8</v>
      </c>
      <c r="J10" s="33">
        <v>1132.7</v>
      </c>
      <c r="K10" s="34">
        <v>0</v>
      </c>
      <c r="L10" s="34">
        <v>1132.5999999999999</v>
      </c>
      <c r="M10" s="33">
        <v>0</v>
      </c>
      <c r="N10" s="33">
        <v>0</v>
      </c>
      <c r="O10" s="33">
        <v>0</v>
      </c>
      <c r="P10" s="33">
        <f t="shared" si="0"/>
        <v>1827.5</v>
      </c>
      <c r="Q10" s="42"/>
      <c r="R10" s="43" t="s">
        <v>86</v>
      </c>
      <c r="S10" s="43">
        <f t="shared" ref="S10:Y10" si="5">I15</f>
        <v>9168.9</v>
      </c>
      <c r="T10" s="43">
        <f t="shared" si="5"/>
        <v>0</v>
      </c>
      <c r="U10" s="44">
        <f t="shared" si="5"/>
        <v>0</v>
      </c>
      <c r="V10" s="44">
        <f t="shared" si="5"/>
        <v>0</v>
      </c>
      <c r="W10" s="44">
        <f t="shared" si="5"/>
        <v>0</v>
      </c>
      <c r="X10" s="44">
        <f t="shared" si="5"/>
        <v>0</v>
      </c>
      <c r="Y10" s="44">
        <f t="shared" si="5"/>
        <v>0</v>
      </c>
      <c r="Z10" s="36">
        <v>1132.7</v>
      </c>
      <c r="AA10" s="36">
        <f t="shared" si="3"/>
        <v>0</v>
      </c>
    </row>
    <row r="11" spans="1:27" ht="12.75" customHeight="1" x14ac:dyDescent="0.2">
      <c r="A11" s="41"/>
      <c r="B11" s="325"/>
      <c r="C11" s="327"/>
      <c r="D11" s="30" t="s">
        <v>74</v>
      </c>
      <c r="E11" s="31" t="s">
        <v>75</v>
      </c>
      <c r="F11" s="31" t="s">
        <v>76</v>
      </c>
      <c r="G11" s="331"/>
      <c r="H11" s="31" t="s">
        <v>87</v>
      </c>
      <c r="I11" s="32">
        <v>30</v>
      </c>
      <c r="J11" s="33">
        <v>0</v>
      </c>
      <c r="K11" s="34">
        <v>0</v>
      </c>
      <c r="L11" s="34">
        <v>0</v>
      </c>
      <c r="M11" s="33">
        <v>0</v>
      </c>
      <c r="N11" s="33">
        <v>0</v>
      </c>
      <c r="O11" s="33">
        <v>0</v>
      </c>
      <c r="P11" s="33">
        <f t="shared" si="0"/>
        <v>30</v>
      </c>
      <c r="Q11" s="42"/>
      <c r="R11" s="45"/>
      <c r="S11" s="45"/>
      <c r="T11" s="45"/>
      <c r="U11" s="46"/>
      <c r="V11" s="46"/>
      <c r="W11" s="45"/>
      <c r="X11" s="45"/>
      <c r="Y11" s="45"/>
      <c r="Z11" s="36">
        <v>0</v>
      </c>
      <c r="AA11" s="36">
        <f t="shared" si="3"/>
        <v>0</v>
      </c>
    </row>
    <row r="12" spans="1:27" ht="12.75" customHeight="1" x14ac:dyDescent="0.2">
      <c r="A12" s="41"/>
      <c r="B12" s="323" t="s">
        <v>88</v>
      </c>
      <c r="C12" s="327"/>
      <c r="D12" s="30" t="s">
        <v>85</v>
      </c>
      <c r="E12" s="31" t="s">
        <v>75</v>
      </c>
      <c r="F12" s="31" t="s">
        <v>76</v>
      </c>
      <c r="G12" s="329" t="s">
        <v>89</v>
      </c>
      <c r="H12" s="31" t="s">
        <v>84</v>
      </c>
      <c r="I12" s="32">
        <v>32723.4</v>
      </c>
      <c r="J12" s="33">
        <f>36788.9-8.7</f>
        <v>36780.200000000004</v>
      </c>
      <c r="K12" s="34">
        <v>17350.8</v>
      </c>
      <c r="L12" s="34">
        <v>23857.599999999999</v>
      </c>
      <c r="M12" s="33">
        <v>30317.1</v>
      </c>
      <c r="N12" s="33">
        <v>30317.1</v>
      </c>
      <c r="O12" s="33">
        <v>0</v>
      </c>
      <c r="P12" s="33">
        <f t="shared" si="0"/>
        <v>130137.80000000002</v>
      </c>
      <c r="Q12" s="42"/>
      <c r="R12" s="45"/>
      <c r="S12" s="45"/>
      <c r="T12" s="45"/>
      <c r="U12" s="46"/>
      <c r="V12" s="46"/>
      <c r="W12" s="45"/>
      <c r="X12" s="45"/>
      <c r="Y12" s="45"/>
      <c r="Z12" s="36">
        <v>23257.4</v>
      </c>
      <c r="AA12" s="36">
        <f t="shared" si="3"/>
        <v>13522.800000000003</v>
      </c>
    </row>
    <row r="13" spans="1:27" ht="12.75" customHeight="1" x14ac:dyDescent="0.2">
      <c r="A13" s="41"/>
      <c r="B13" s="325"/>
      <c r="C13" s="327"/>
      <c r="D13" s="30" t="s">
        <v>85</v>
      </c>
      <c r="E13" s="31" t="s">
        <v>75</v>
      </c>
      <c r="F13" s="31" t="s">
        <v>76</v>
      </c>
      <c r="G13" s="331"/>
      <c r="H13" s="31" t="s">
        <v>78</v>
      </c>
      <c r="I13" s="32">
        <v>180.9</v>
      </c>
      <c r="J13" s="33">
        <f>185.3+8.7</f>
        <v>194</v>
      </c>
      <c r="K13" s="34">
        <v>0</v>
      </c>
      <c r="L13" s="34">
        <v>194</v>
      </c>
      <c r="M13" s="33">
        <v>0</v>
      </c>
      <c r="N13" s="33">
        <v>0</v>
      </c>
      <c r="O13" s="33">
        <v>0</v>
      </c>
      <c r="P13" s="33">
        <f t="shared" si="0"/>
        <v>374.9</v>
      </c>
      <c r="Q13" s="42"/>
      <c r="R13" s="45"/>
      <c r="S13" s="45"/>
      <c r="T13" s="45"/>
      <c r="U13" s="46"/>
      <c r="V13" s="46"/>
      <c r="W13" s="45"/>
      <c r="X13" s="45"/>
      <c r="Y13" s="45"/>
      <c r="Z13" s="36">
        <v>194</v>
      </c>
      <c r="AA13" s="36">
        <f t="shared" si="3"/>
        <v>0</v>
      </c>
    </row>
    <row r="14" spans="1:27" ht="12.75" customHeight="1" x14ac:dyDescent="0.2">
      <c r="A14" s="30"/>
      <c r="B14" s="47" t="s">
        <v>90</v>
      </c>
      <c r="C14" s="327"/>
      <c r="D14" s="30" t="s">
        <v>74</v>
      </c>
      <c r="E14" s="31" t="s">
        <v>75</v>
      </c>
      <c r="F14" s="31" t="s">
        <v>76</v>
      </c>
      <c r="G14" s="31" t="s">
        <v>91</v>
      </c>
      <c r="H14" s="31" t="s">
        <v>84</v>
      </c>
      <c r="I14" s="32">
        <v>2.4</v>
      </c>
      <c r="J14" s="33">
        <v>2.7</v>
      </c>
      <c r="K14" s="34"/>
      <c r="L14" s="34"/>
      <c r="M14" s="33">
        <v>2.4</v>
      </c>
      <c r="N14" s="33">
        <v>2.4</v>
      </c>
      <c r="O14" s="33">
        <v>2.4</v>
      </c>
      <c r="P14" s="33">
        <f t="shared" si="0"/>
        <v>12.3</v>
      </c>
      <c r="Q14" s="48" t="s">
        <v>92</v>
      </c>
      <c r="R14" s="45"/>
      <c r="S14" s="45"/>
      <c r="T14" s="45"/>
      <c r="U14" s="46"/>
      <c r="V14" s="46"/>
      <c r="W14" s="45"/>
      <c r="X14" s="45"/>
      <c r="Y14" s="45"/>
      <c r="Z14" s="36">
        <v>2.7</v>
      </c>
      <c r="AA14" s="36">
        <f t="shared" si="3"/>
        <v>0</v>
      </c>
    </row>
    <row r="15" spans="1:27" ht="12.75" customHeight="1" x14ac:dyDescent="0.2">
      <c r="A15" s="30"/>
      <c r="B15" s="22" t="s">
        <v>93</v>
      </c>
      <c r="C15" s="327"/>
      <c r="D15" s="30" t="s">
        <v>94</v>
      </c>
      <c r="E15" s="31" t="s">
        <v>75</v>
      </c>
      <c r="F15" s="31" t="s">
        <v>76</v>
      </c>
      <c r="G15" s="31" t="s">
        <v>95</v>
      </c>
      <c r="H15" s="31" t="s">
        <v>78</v>
      </c>
      <c r="I15" s="32">
        <v>9168.9</v>
      </c>
      <c r="J15" s="33">
        <v>0</v>
      </c>
      <c r="K15" s="34"/>
      <c r="L15" s="34"/>
      <c r="M15" s="33">
        <v>0</v>
      </c>
      <c r="N15" s="33">
        <v>0</v>
      </c>
      <c r="O15" s="33">
        <v>0</v>
      </c>
      <c r="P15" s="33">
        <f t="shared" si="0"/>
        <v>9168.9</v>
      </c>
      <c r="Q15" s="49" t="s">
        <v>96</v>
      </c>
      <c r="R15" s="45"/>
      <c r="S15" s="45"/>
      <c r="T15" s="45"/>
      <c r="U15" s="46"/>
      <c r="V15" s="46"/>
      <c r="W15" s="45"/>
      <c r="X15" s="45"/>
      <c r="Y15" s="45"/>
      <c r="Z15" s="36">
        <v>0</v>
      </c>
      <c r="AA15" s="36">
        <f t="shared" si="3"/>
        <v>0</v>
      </c>
    </row>
    <row r="16" spans="1:27" ht="12.75" customHeight="1" x14ac:dyDescent="0.2">
      <c r="A16" s="30"/>
      <c r="B16" s="47" t="s">
        <v>97</v>
      </c>
      <c r="C16" s="327"/>
      <c r="D16" s="9" t="s">
        <v>74</v>
      </c>
      <c r="E16" s="11" t="s">
        <v>75</v>
      </c>
      <c r="F16" s="11" t="s">
        <v>76</v>
      </c>
      <c r="G16" s="11" t="s">
        <v>98</v>
      </c>
      <c r="H16" s="11" t="s">
        <v>78</v>
      </c>
      <c r="I16" s="32">
        <v>982.7</v>
      </c>
      <c r="J16" s="33">
        <v>0</v>
      </c>
      <c r="K16" s="34"/>
      <c r="L16" s="34"/>
      <c r="M16" s="33">
        <v>0</v>
      </c>
      <c r="N16" s="33">
        <v>0</v>
      </c>
      <c r="O16" s="33">
        <v>0</v>
      </c>
      <c r="P16" s="33">
        <f t="shared" si="0"/>
        <v>982.7</v>
      </c>
      <c r="Q16" s="48" t="s">
        <v>99</v>
      </c>
      <c r="R16" s="45"/>
      <c r="S16" s="45"/>
      <c r="T16" s="45"/>
      <c r="U16" s="46"/>
      <c r="V16" s="46"/>
      <c r="W16" s="45"/>
      <c r="X16" s="45"/>
      <c r="Y16" s="45"/>
      <c r="Z16" s="36">
        <v>0</v>
      </c>
      <c r="AA16" s="36">
        <f t="shared" si="3"/>
        <v>0</v>
      </c>
    </row>
    <row r="17" spans="1:27" ht="12.75" customHeight="1" x14ac:dyDescent="0.2">
      <c r="A17" s="30"/>
      <c r="B17" s="47" t="s">
        <v>97</v>
      </c>
      <c r="C17" s="327"/>
      <c r="D17" s="9" t="s">
        <v>74</v>
      </c>
      <c r="E17" s="11" t="s">
        <v>75</v>
      </c>
      <c r="F17" s="11" t="s">
        <v>76</v>
      </c>
      <c r="G17" s="11" t="s">
        <v>100</v>
      </c>
      <c r="H17" s="11" t="s">
        <v>78</v>
      </c>
      <c r="I17" s="32">
        <v>0</v>
      </c>
      <c r="J17" s="33">
        <v>69.400000000000006</v>
      </c>
      <c r="K17" s="34"/>
      <c r="L17" s="34"/>
      <c r="M17" s="33">
        <v>0</v>
      </c>
      <c r="N17" s="33">
        <v>0</v>
      </c>
      <c r="O17" s="33">
        <v>0</v>
      </c>
      <c r="P17" s="33">
        <f t="shared" si="0"/>
        <v>69.400000000000006</v>
      </c>
      <c r="Q17" s="48" t="s">
        <v>99</v>
      </c>
      <c r="R17" s="45"/>
      <c r="S17" s="45"/>
      <c r="T17" s="45"/>
      <c r="U17" s="46"/>
      <c r="V17" s="46"/>
      <c r="W17" s="45"/>
      <c r="X17" s="45"/>
      <c r="Y17" s="45"/>
      <c r="Z17" s="36">
        <v>0</v>
      </c>
      <c r="AA17" s="36">
        <f t="shared" si="3"/>
        <v>69.400000000000006</v>
      </c>
    </row>
    <row r="18" spans="1:27" ht="12.75" customHeight="1" x14ac:dyDescent="0.2">
      <c r="A18" s="30"/>
      <c r="B18" s="47" t="s">
        <v>97</v>
      </c>
      <c r="C18" s="327"/>
      <c r="D18" s="9" t="s">
        <v>74</v>
      </c>
      <c r="E18" s="11" t="s">
        <v>75</v>
      </c>
      <c r="F18" s="11" t="s">
        <v>76</v>
      </c>
      <c r="G18" s="11" t="s">
        <v>101</v>
      </c>
      <c r="H18" s="11" t="s">
        <v>78</v>
      </c>
      <c r="I18" s="32">
        <v>0</v>
      </c>
      <c r="J18" s="33">
        <v>3</v>
      </c>
      <c r="K18" s="34">
        <v>0</v>
      </c>
      <c r="L18" s="34">
        <v>3</v>
      </c>
      <c r="M18" s="33">
        <v>0</v>
      </c>
      <c r="N18" s="33">
        <v>0</v>
      </c>
      <c r="O18" s="33">
        <v>0</v>
      </c>
      <c r="P18" s="33">
        <f>I18+J18+M18+N18+O18</f>
        <v>3</v>
      </c>
      <c r="Q18" s="48" t="s">
        <v>99</v>
      </c>
      <c r="R18" s="45"/>
      <c r="S18" s="45"/>
      <c r="T18" s="45"/>
      <c r="U18" s="46"/>
      <c r="V18" s="46"/>
      <c r="W18" s="45"/>
      <c r="X18" s="45"/>
      <c r="Y18" s="45"/>
      <c r="Z18" s="36">
        <v>3</v>
      </c>
      <c r="AA18" s="36">
        <f t="shared" si="3"/>
        <v>0</v>
      </c>
    </row>
    <row r="19" spans="1:27" ht="12.75" customHeight="1" x14ac:dyDescent="0.2">
      <c r="A19" s="30"/>
      <c r="B19" s="47" t="s">
        <v>97</v>
      </c>
      <c r="C19" s="327"/>
      <c r="D19" s="30" t="s">
        <v>85</v>
      </c>
      <c r="E19" s="11" t="s">
        <v>75</v>
      </c>
      <c r="F19" s="11" t="s">
        <v>76</v>
      </c>
      <c r="G19" s="11" t="s">
        <v>102</v>
      </c>
      <c r="H19" s="11" t="s">
        <v>78</v>
      </c>
      <c r="I19" s="32">
        <v>0</v>
      </c>
      <c r="J19" s="33">
        <v>297.3</v>
      </c>
      <c r="K19" s="34">
        <v>0</v>
      </c>
      <c r="L19" s="34">
        <v>256.39999999999998</v>
      </c>
      <c r="M19" s="33">
        <v>0</v>
      </c>
      <c r="N19" s="33">
        <v>0</v>
      </c>
      <c r="O19" s="33">
        <v>0</v>
      </c>
      <c r="P19" s="33">
        <f t="shared" si="0"/>
        <v>297.3</v>
      </c>
      <c r="Q19" s="48" t="s">
        <v>99</v>
      </c>
      <c r="R19" s="45"/>
      <c r="S19" s="45"/>
      <c r="T19" s="45"/>
      <c r="U19" s="46"/>
      <c r="V19" s="46"/>
      <c r="W19" s="45"/>
      <c r="X19" s="45"/>
      <c r="Y19" s="45"/>
      <c r="Z19" s="36">
        <v>0</v>
      </c>
      <c r="AA19" s="36">
        <f t="shared" si="3"/>
        <v>297.3</v>
      </c>
    </row>
    <row r="20" spans="1:27" ht="12.75" customHeight="1" x14ac:dyDescent="0.2">
      <c r="A20" s="30"/>
      <c r="B20" s="47" t="s">
        <v>103</v>
      </c>
      <c r="C20" s="327"/>
      <c r="D20" s="30" t="s">
        <v>85</v>
      </c>
      <c r="E20" s="31" t="s">
        <v>75</v>
      </c>
      <c r="F20" s="31" t="s">
        <v>76</v>
      </c>
      <c r="G20" s="31" t="s">
        <v>104</v>
      </c>
      <c r="H20" s="31" t="s">
        <v>84</v>
      </c>
      <c r="I20" s="32">
        <v>2350.6</v>
      </c>
      <c r="J20" s="33">
        <v>2634.6</v>
      </c>
      <c r="K20" s="34">
        <v>1654.2</v>
      </c>
      <c r="L20" s="34">
        <v>2228.1999999999998</v>
      </c>
      <c r="M20" s="33">
        <v>0</v>
      </c>
      <c r="N20" s="33">
        <v>0</v>
      </c>
      <c r="O20" s="33">
        <v>0</v>
      </c>
      <c r="P20" s="33">
        <f t="shared" si="0"/>
        <v>4985.2</v>
      </c>
      <c r="Q20" s="48" t="s">
        <v>105</v>
      </c>
      <c r="R20" s="45"/>
      <c r="S20" s="45"/>
      <c r="T20" s="45"/>
      <c r="U20" s="46"/>
      <c r="V20" s="46"/>
      <c r="W20" s="45"/>
      <c r="X20" s="45"/>
      <c r="Y20" s="45"/>
      <c r="Z20" s="36">
        <v>2216.6</v>
      </c>
      <c r="AA20" s="36">
        <f t="shared" si="3"/>
        <v>418</v>
      </c>
    </row>
    <row r="21" spans="1:27" ht="12.75" customHeight="1" x14ac:dyDescent="0.2">
      <c r="A21" s="30"/>
      <c r="B21" s="22" t="s">
        <v>106</v>
      </c>
      <c r="C21" s="327"/>
      <c r="D21" s="30" t="s">
        <v>85</v>
      </c>
      <c r="E21" s="31" t="s">
        <v>75</v>
      </c>
      <c r="F21" s="31" t="s">
        <v>76</v>
      </c>
      <c r="G21" s="31" t="s">
        <v>107</v>
      </c>
      <c r="H21" s="31" t="s">
        <v>78</v>
      </c>
      <c r="I21" s="32">
        <v>421.6</v>
      </c>
      <c r="J21" s="33">
        <v>0</v>
      </c>
      <c r="K21" s="34">
        <v>0</v>
      </c>
      <c r="L21" s="34">
        <v>0</v>
      </c>
      <c r="M21" s="33">
        <v>0</v>
      </c>
      <c r="N21" s="33">
        <v>0</v>
      </c>
      <c r="O21" s="33">
        <v>0</v>
      </c>
      <c r="P21" s="33">
        <f t="shared" si="0"/>
        <v>421.6</v>
      </c>
      <c r="Q21" s="50" t="s">
        <v>108</v>
      </c>
      <c r="R21" s="45"/>
      <c r="S21" s="45"/>
      <c r="T21" s="45"/>
      <c r="U21" s="46"/>
      <c r="V21" s="46"/>
      <c r="W21" s="45"/>
      <c r="X21" s="45"/>
      <c r="Y21" s="45"/>
      <c r="Z21" s="36">
        <v>0</v>
      </c>
      <c r="AA21" s="36">
        <f t="shared" si="3"/>
        <v>0</v>
      </c>
    </row>
    <row r="22" spans="1:27" ht="12.75" customHeight="1" x14ac:dyDescent="0.2">
      <c r="A22" s="30"/>
      <c r="B22" s="22" t="s">
        <v>109</v>
      </c>
      <c r="C22" s="327"/>
      <c r="D22" s="30" t="s">
        <v>85</v>
      </c>
      <c r="E22" s="31" t="s">
        <v>75</v>
      </c>
      <c r="F22" s="31" t="s">
        <v>76</v>
      </c>
      <c r="G22" s="31" t="s">
        <v>110</v>
      </c>
      <c r="H22" s="31" t="s">
        <v>78</v>
      </c>
      <c r="I22" s="32">
        <v>255</v>
      </c>
      <c r="J22" s="33">
        <v>244.8</v>
      </c>
      <c r="K22" s="34">
        <v>122.4</v>
      </c>
      <c r="L22" s="34">
        <v>157.80000000000001</v>
      </c>
      <c r="M22" s="33">
        <v>244.8</v>
      </c>
      <c r="N22" s="33">
        <v>244.8</v>
      </c>
      <c r="O22" s="33">
        <v>0</v>
      </c>
      <c r="P22" s="33">
        <f t="shared" si="0"/>
        <v>989.40000000000009</v>
      </c>
      <c r="Q22" s="50" t="s">
        <v>111</v>
      </c>
      <c r="R22" s="45"/>
      <c r="S22" s="45"/>
      <c r="T22" s="45"/>
      <c r="U22" s="46"/>
      <c r="V22" s="46"/>
      <c r="W22" s="45"/>
      <c r="X22" s="45"/>
      <c r="Y22" s="45"/>
      <c r="Z22" s="36">
        <v>157.80000000000001</v>
      </c>
      <c r="AA22" s="36">
        <f t="shared" si="3"/>
        <v>87</v>
      </c>
    </row>
    <row r="23" spans="1:27" ht="12.75" customHeight="1" x14ac:dyDescent="0.2">
      <c r="A23" s="30"/>
      <c r="B23" s="22" t="s">
        <v>112</v>
      </c>
      <c r="C23" s="327"/>
      <c r="D23" s="30" t="s">
        <v>74</v>
      </c>
      <c r="E23" s="31" t="s">
        <v>75</v>
      </c>
      <c r="F23" s="31" t="s">
        <v>76</v>
      </c>
      <c r="G23" s="31" t="s">
        <v>113</v>
      </c>
      <c r="H23" s="31" t="s">
        <v>78</v>
      </c>
      <c r="I23" s="32">
        <v>748</v>
      </c>
      <c r="J23" s="33">
        <v>0</v>
      </c>
      <c r="K23" s="34">
        <v>0</v>
      </c>
      <c r="L23" s="34">
        <v>0</v>
      </c>
      <c r="M23" s="33">
        <v>0</v>
      </c>
      <c r="N23" s="33">
        <v>0</v>
      </c>
      <c r="O23" s="33">
        <v>0</v>
      </c>
      <c r="P23" s="33">
        <f t="shared" si="0"/>
        <v>748</v>
      </c>
      <c r="Q23" s="50" t="s">
        <v>114</v>
      </c>
      <c r="R23" s="45"/>
      <c r="S23" s="45"/>
      <c r="T23" s="45"/>
      <c r="U23" s="46"/>
      <c r="V23" s="46"/>
      <c r="W23" s="45"/>
      <c r="X23" s="45"/>
      <c r="Y23" s="45"/>
      <c r="Z23" s="36">
        <v>0</v>
      </c>
      <c r="AA23" s="36">
        <f t="shared" si="3"/>
        <v>0</v>
      </c>
    </row>
    <row r="24" spans="1:27" ht="12.75" customHeight="1" x14ac:dyDescent="0.2">
      <c r="A24" s="326"/>
      <c r="B24" s="323" t="s">
        <v>115</v>
      </c>
      <c r="C24" s="327"/>
      <c r="D24" s="9" t="s">
        <v>85</v>
      </c>
      <c r="E24" s="31" t="s">
        <v>75</v>
      </c>
      <c r="F24" s="31" t="s">
        <v>116</v>
      </c>
      <c r="G24" s="329" t="s">
        <v>117</v>
      </c>
      <c r="H24" s="51">
        <v>244</v>
      </c>
      <c r="I24" s="32">
        <v>10</v>
      </c>
      <c r="J24" s="33">
        <v>10</v>
      </c>
      <c r="K24" s="34">
        <v>0</v>
      </c>
      <c r="L24" s="34">
        <v>0</v>
      </c>
      <c r="M24" s="33">
        <v>10</v>
      </c>
      <c r="N24" s="33">
        <v>10</v>
      </c>
      <c r="O24" s="33">
        <v>0</v>
      </c>
      <c r="P24" s="33">
        <f t="shared" si="0"/>
        <v>40</v>
      </c>
      <c r="Q24" s="50"/>
      <c r="R24" s="33"/>
      <c r="S24" s="14">
        <v>14</v>
      </c>
      <c r="T24" s="14">
        <v>15</v>
      </c>
      <c r="U24" s="18">
        <v>15</v>
      </c>
      <c r="V24" s="18">
        <v>16</v>
      </c>
      <c r="W24" s="14">
        <v>17</v>
      </c>
      <c r="X24" s="14">
        <v>18</v>
      </c>
      <c r="Y24" s="14" t="s">
        <v>71</v>
      </c>
      <c r="Z24" s="36">
        <v>0</v>
      </c>
      <c r="AA24" s="36">
        <f t="shared" si="3"/>
        <v>10</v>
      </c>
    </row>
    <row r="25" spans="1:27" ht="12.75" customHeight="1" x14ac:dyDescent="0.2">
      <c r="A25" s="327"/>
      <c r="B25" s="324"/>
      <c r="C25" s="327"/>
      <c r="D25" s="9" t="s">
        <v>85</v>
      </c>
      <c r="E25" s="31" t="s">
        <v>75</v>
      </c>
      <c r="F25" s="31" t="s">
        <v>116</v>
      </c>
      <c r="G25" s="330"/>
      <c r="H25" s="31" t="s">
        <v>118</v>
      </c>
      <c r="I25" s="32">
        <v>1412.7</v>
      </c>
      <c r="J25" s="33">
        <v>0</v>
      </c>
      <c r="K25" s="34"/>
      <c r="L25" s="34"/>
      <c r="M25" s="33">
        <v>0</v>
      </c>
      <c r="N25" s="33">
        <v>0</v>
      </c>
      <c r="O25" s="33">
        <v>0</v>
      </c>
      <c r="P25" s="33">
        <f>I25+J25+M25+N25+O25</f>
        <v>1412.7</v>
      </c>
      <c r="Q25" s="48"/>
      <c r="R25" s="52"/>
      <c r="S25" s="52"/>
      <c r="T25" s="52"/>
      <c r="U25" s="53"/>
      <c r="V25" s="53"/>
      <c r="W25" s="52"/>
      <c r="X25" s="52"/>
      <c r="Y25" s="52"/>
      <c r="Z25" s="36">
        <v>0</v>
      </c>
      <c r="AA25" s="36">
        <f t="shared" si="3"/>
        <v>0</v>
      </c>
    </row>
    <row r="26" spans="1:27" ht="12.75" customHeight="1" x14ac:dyDescent="0.2">
      <c r="A26" s="328"/>
      <c r="B26" s="325"/>
      <c r="C26" s="327"/>
      <c r="D26" s="9" t="s">
        <v>85</v>
      </c>
      <c r="E26" s="31" t="s">
        <v>75</v>
      </c>
      <c r="F26" s="31" t="s">
        <v>116</v>
      </c>
      <c r="G26" s="331"/>
      <c r="H26" s="31" t="s">
        <v>119</v>
      </c>
      <c r="I26" s="32"/>
      <c r="J26" s="33">
        <v>1780.1</v>
      </c>
      <c r="K26" s="34">
        <v>943.9</v>
      </c>
      <c r="L26" s="34">
        <v>1392.9</v>
      </c>
      <c r="M26" s="33">
        <v>1780.1</v>
      </c>
      <c r="N26" s="33">
        <v>1780.1</v>
      </c>
      <c r="O26" s="33">
        <v>0</v>
      </c>
      <c r="P26" s="33">
        <f t="shared" si="0"/>
        <v>5340.2999999999993</v>
      </c>
      <c r="Q26" s="48"/>
      <c r="R26" s="54" t="s">
        <v>63</v>
      </c>
      <c r="S26" s="54">
        <f>S27+S28</f>
        <v>332293.59999999998</v>
      </c>
      <c r="T26" s="54">
        <f t="shared" ref="T26:Y26" si="6">T27+T28+T29</f>
        <v>343358.89999999997</v>
      </c>
      <c r="U26" s="55">
        <f t="shared" si="6"/>
        <v>185682.2</v>
      </c>
      <c r="V26" s="55">
        <f t="shared" si="6"/>
        <v>233015.5</v>
      </c>
      <c r="W26" s="55">
        <f t="shared" si="6"/>
        <v>336988.7</v>
      </c>
      <c r="X26" s="55">
        <f t="shared" si="6"/>
        <v>315385.5</v>
      </c>
      <c r="Y26" s="55">
        <f t="shared" si="6"/>
        <v>75592.399999999994</v>
      </c>
      <c r="Z26" s="36">
        <v>1392.9</v>
      </c>
      <c r="AA26" s="36">
        <f t="shared" si="3"/>
        <v>387.19999999999982</v>
      </c>
    </row>
    <row r="27" spans="1:27" ht="12.75" customHeight="1" x14ac:dyDescent="0.2">
      <c r="A27" s="30"/>
      <c r="B27" s="22" t="s">
        <v>120</v>
      </c>
      <c r="C27" s="328"/>
      <c r="D27" s="30">
        <v>1</v>
      </c>
      <c r="E27" s="31"/>
      <c r="F27" s="31"/>
      <c r="G27" s="31"/>
      <c r="H27" s="31"/>
      <c r="I27" s="32">
        <f>SUBTOTAL(9,I7:I26)</f>
        <v>81670.452999999994</v>
      </c>
      <c r="J27" s="33">
        <f>SUM(J7:J26)</f>
        <v>93586.8</v>
      </c>
      <c r="K27" s="34">
        <f>SUM(K7:K26)</f>
        <v>45422.8</v>
      </c>
      <c r="L27" s="34">
        <f>SUM(L7:L26)</f>
        <v>65273.9</v>
      </c>
      <c r="M27" s="33">
        <f t="shared" ref="M27:AA27" si="7">SUM(M7:M26)</f>
        <v>67855.599999999991</v>
      </c>
      <c r="N27" s="33">
        <f t="shared" si="7"/>
        <v>68081.5</v>
      </c>
      <c r="O27" s="33">
        <f t="shared" si="7"/>
        <v>35729.5</v>
      </c>
      <c r="P27" s="33">
        <f t="shared" si="7"/>
        <v>346923.85300000012</v>
      </c>
      <c r="Q27" s="33">
        <f t="shared" si="7"/>
        <v>0</v>
      </c>
      <c r="R27" s="36" t="s">
        <v>74</v>
      </c>
      <c r="S27" s="36">
        <f t="shared" ref="S27:Y27" si="8">I29+I30+I33+I34+I36+I37+I41+I42+I43+I44+I45+I46+I56+I57</f>
        <v>93808.2</v>
      </c>
      <c r="T27" s="36">
        <f t="shared" si="8"/>
        <v>90433.499999999985</v>
      </c>
      <c r="U27" s="37">
        <f t="shared" si="8"/>
        <v>50478.5</v>
      </c>
      <c r="V27" s="37">
        <f t="shared" si="8"/>
        <v>72067.3</v>
      </c>
      <c r="W27" s="37">
        <f t="shared" si="8"/>
        <v>77494.3</v>
      </c>
      <c r="X27" s="37">
        <f t="shared" si="8"/>
        <v>75592.399999999994</v>
      </c>
      <c r="Y27" s="37">
        <f t="shared" si="8"/>
        <v>75592.399999999994</v>
      </c>
      <c r="Z27" s="33">
        <f t="shared" si="7"/>
        <v>62577.1</v>
      </c>
      <c r="AA27" s="33">
        <f t="shared" si="7"/>
        <v>31009.700000000004</v>
      </c>
    </row>
    <row r="28" spans="1:27" ht="12.75" customHeight="1" x14ac:dyDescent="0.2">
      <c r="A28" s="56" t="s">
        <v>121</v>
      </c>
      <c r="B28" s="52"/>
      <c r="C28" s="52"/>
      <c r="D28" s="52"/>
      <c r="E28" s="52"/>
      <c r="F28" s="52"/>
      <c r="G28" s="52"/>
      <c r="H28" s="52"/>
      <c r="I28" s="52"/>
      <c r="J28" s="52"/>
      <c r="K28" s="57"/>
      <c r="L28" s="57"/>
      <c r="M28" s="52"/>
      <c r="N28" s="52"/>
      <c r="O28" s="52"/>
      <c r="P28" s="52"/>
      <c r="Q28" s="52"/>
      <c r="R28" s="43" t="s">
        <v>85</v>
      </c>
      <c r="S28" s="43">
        <f>I31+I32+I35+I38+I39+I47+I48+I49+I50+I51+I52+I53+I54+I55</f>
        <v>238485.39999999997</v>
      </c>
      <c r="T28" s="43">
        <f t="shared" ref="T28:Y28" si="9">J31+J32+J35+J38+J47+J48+J49+J50+J51+J52+J53+J54+J55</f>
        <v>251529.3</v>
      </c>
      <c r="U28" s="44">
        <f t="shared" si="9"/>
        <v>135203.70000000001</v>
      </c>
      <c r="V28" s="44">
        <f t="shared" si="9"/>
        <v>160948.20000000001</v>
      </c>
      <c r="W28" s="44">
        <f t="shared" si="9"/>
        <v>259494.39999999999</v>
      </c>
      <c r="X28" s="44">
        <f t="shared" si="9"/>
        <v>239793.1</v>
      </c>
      <c r="Y28" s="44">
        <f t="shared" si="9"/>
        <v>0</v>
      </c>
      <c r="Z28" s="52"/>
      <c r="AA28" s="52"/>
    </row>
    <row r="29" spans="1:27" ht="12.75" customHeight="1" x14ac:dyDescent="0.2">
      <c r="A29" s="30"/>
      <c r="B29" s="39" t="s">
        <v>122</v>
      </c>
      <c r="C29" s="326"/>
      <c r="D29" s="30" t="s">
        <v>74</v>
      </c>
      <c r="E29" s="31" t="s">
        <v>75</v>
      </c>
      <c r="F29" s="31" t="s">
        <v>123</v>
      </c>
      <c r="G29" s="31" t="s">
        <v>124</v>
      </c>
      <c r="H29" s="31" t="s">
        <v>78</v>
      </c>
      <c r="I29" s="32">
        <v>1286.5</v>
      </c>
      <c r="J29" s="33">
        <v>2877.5</v>
      </c>
      <c r="K29" s="34">
        <v>55.1</v>
      </c>
      <c r="L29" s="34">
        <v>2082.6999999999998</v>
      </c>
      <c r="M29" s="33">
        <v>0</v>
      </c>
      <c r="N29" s="33">
        <v>1224.2</v>
      </c>
      <c r="O29" s="33">
        <v>1224.2</v>
      </c>
      <c r="P29" s="33">
        <f>I29+J29+M29+N29+O29</f>
        <v>6612.4</v>
      </c>
      <c r="Q29" s="35" t="s">
        <v>125</v>
      </c>
      <c r="R29" s="43" t="s">
        <v>94</v>
      </c>
      <c r="S29" s="43">
        <f t="shared" ref="S29:Y29" si="10">I40+I39</f>
        <v>0</v>
      </c>
      <c r="T29" s="43">
        <f t="shared" si="10"/>
        <v>1396.1</v>
      </c>
      <c r="U29" s="44">
        <f t="shared" si="10"/>
        <v>0</v>
      </c>
      <c r="V29" s="44">
        <f t="shared" si="10"/>
        <v>0</v>
      </c>
      <c r="W29" s="44">
        <f t="shared" si="10"/>
        <v>0</v>
      </c>
      <c r="X29" s="44">
        <f t="shared" si="10"/>
        <v>0</v>
      </c>
      <c r="Y29" s="44">
        <f t="shared" si="10"/>
        <v>0</v>
      </c>
      <c r="Z29" s="36">
        <v>566</v>
      </c>
      <c r="AA29" s="36">
        <f t="shared" si="3"/>
        <v>2311.5</v>
      </c>
    </row>
    <row r="30" spans="1:27" ht="12.75" customHeight="1" x14ac:dyDescent="0.2">
      <c r="A30" s="30"/>
      <c r="B30" s="22" t="s">
        <v>126</v>
      </c>
      <c r="C30" s="327"/>
      <c r="D30" s="30" t="s">
        <v>74</v>
      </c>
      <c r="E30" s="31" t="s">
        <v>127</v>
      </c>
      <c r="F30" s="58" t="s">
        <v>123</v>
      </c>
      <c r="G30" s="31" t="s">
        <v>128</v>
      </c>
      <c r="H30" s="31" t="s">
        <v>129</v>
      </c>
      <c r="I30" s="32">
        <v>0</v>
      </c>
      <c r="J30" s="33">
        <v>1999.9</v>
      </c>
      <c r="K30" s="34">
        <v>0</v>
      </c>
      <c r="L30" s="34">
        <v>0</v>
      </c>
      <c r="M30" s="33">
        <v>2389.1</v>
      </c>
      <c r="N30" s="33">
        <v>0</v>
      </c>
      <c r="O30" s="33">
        <v>0</v>
      </c>
      <c r="P30" s="33">
        <f t="shared" ref="P30:P58" si="11">I30+J30+M30+N30+O30</f>
        <v>4389</v>
      </c>
      <c r="Q30" s="40" t="s">
        <v>130</v>
      </c>
      <c r="R30" s="43"/>
      <c r="S30" s="43"/>
      <c r="T30" s="43"/>
      <c r="U30" s="44"/>
      <c r="V30" s="44"/>
      <c r="W30" s="43"/>
      <c r="X30" s="43"/>
      <c r="Y30" s="38"/>
      <c r="Z30" s="36">
        <v>1999.9</v>
      </c>
      <c r="AA30" s="36">
        <f t="shared" si="3"/>
        <v>0</v>
      </c>
    </row>
    <row r="31" spans="1:27" ht="12.75" customHeight="1" x14ac:dyDescent="0.2">
      <c r="A31" s="30"/>
      <c r="B31" s="22" t="s">
        <v>131</v>
      </c>
      <c r="C31" s="327"/>
      <c r="D31" s="30" t="s">
        <v>85</v>
      </c>
      <c r="E31" s="31" t="s">
        <v>127</v>
      </c>
      <c r="F31" s="58" t="s">
        <v>123</v>
      </c>
      <c r="G31" s="31" t="s">
        <v>132</v>
      </c>
      <c r="H31" s="31" t="s">
        <v>129</v>
      </c>
      <c r="I31" s="32">
        <v>0</v>
      </c>
      <c r="J31" s="33">
        <v>18000</v>
      </c>
      <c r="K31" s="34">
        <v>0</v>
      </c>
      <c r="L31" s="34">
        <v>0</v>
      </c>
      <c r="M31" s="33">
        <v>19701.3</v>
      </c>
      <c r="N31" s="33">
        <v>0</v>
      </c>
      <c r="O31" s="33">
        <v>0</v>
      </c>
      <c r="P31" s="33">
        <f t="shared" si="11"/>
        <v>37701.300000000003</v>
      </c>
      <c r="Q31" s="40" t="s">
        <v>133</v>
      </c>
      <c r="R31" s="43"/>
      <c r="S31" s="43"/>
      <c r="T31" s="43"/>
      <c r="U31" s="44"/>
      <c r="V31" s="44"/>
      <c r="W31" s="43"/>
      <c r="X31" s="43"/>
      <c r="Y31" s="38"/>
      <c r="Z31" s="36">
        <v>18000</v>
      </c>
      <c r="AA31" s="36">
        <f t="shared" si="3"/>
        <v>0</v>
      </c>
    </row>
    <row r="32" spans="1:27" ht="12.75" customHeight="1" x14ac:dyDescent="0.2">
      <c r="A32" s="30"/>
      <c r="B32" s="8" t="s">
        <v>134</v>
      </c>
      <c r="C32" s="327"/>
      <c r="D32" s="30" t="s">
        <v>85</v>
      </c>
      <c r="E32" s="31" t="s">
        <v>75</v>
      </c>
      <c r="F32" s="58" t="s">
        <v>123</v>
      </c>
      <c r="G32" s="31" t="s">
        <v>135</v>
      </c>
      <c r="H32" s="31" t="s">
        <v>78</v>
      </c>
      <c r="I32" s="32">
        <v>0</v>
      </c>
      <c r="J32" s="33">
        <v>6320.9</v>
      </c>
      <c r="K32" s="34">
        <v>0</v>
      </c>
      <c r="L32" s="34">
        <v>0</v>
      </c>
      <c r="M32" s="33">
        <v>0</v>
      </c>
      <c r="N32" s="33">
        <v>0</v>
      </c>
      <c r="O32" s="33">
        <v>0</v>
      </c>
      <c r="P32" s="33">
        <f>I32+J32+M32+N32+O32</f>
        <v>6320.9</v>
      </c>
      <c r="Q32" s="40"/>
      <c r="R32" s="45"/>
      <c r="S32" s="45"/>
      <c r="T32" s="45"/>
      <c r="U32" s="46"/>
      <c r="V32" s="46"/>
      <c r="W32" s="45"/>
      <c r="X32" s="45"/>
      <c r="Y32" s="45"/>
      <c r="Z32" s="36">
        <v>0</v>
      </c>
      <c r="AA32" s="36">
        <f t="shared" si="3"/>
        <v>6320.9</v>
      </c>
    </row>
    <row r="33" spans="1:27" ht="12.75" customHeight="1" x14ac:dyDescent="0.2">
      <c r="A33" s="30"/>
      <c r="B33" s="8" t="s">
        <v>136</v>
      </c>
      <c r="C33" s="327"/>
      <c r="D33" s="30" t="s">
        <v>74</v>
      </c>
      <c r="E33" s="31" t="s">
        <v>75</v>
      </c>
      <c r="F33" s="58" t="s">
        <v>123</v>
      </c>
      <c r="G33" s="31" t="s">
        <v>137</v>
      </c>
      <c r="H33" s="31" t="s">
        <v>78</v>
      </c>
      <c r="I33" s="32">
        <v>0</v>
      </c>
      <c r="J33" s="33">
        <v>63.8</v>
      </c>
      <c r="K33" s="34">
        <v>0</v>
      </c>
      <c r="L33" s="34">
        <v>55.2</v>
      </c>
      <c r="M33" s="33">
        <v>0</v>
      </c>
      <c r="N33" s="33">
        <v>0</v>
      </c>
      <c r="O33" s="33">
        <v>0</v>
      </c>
      <c r="P33" s="33">
        <f t="shared" si="11"/>
        <v>63.8</v>
      </c>
      <c r="Q33" s="40"/>
      <c r="R33" s="45"/>
      <c r="S33" s="45"/>
      <c r="T33" s="45"/>
      <c r="U33" s="46"/>
      <c r="V33" s="46"/>
      <c r="W33" s="45"/>
      <c r="X33" s="45"/>
      <c r="Y33" s="45"/>
      <c r="Z33" s="36">
        <v>0</v>
      </c>
      <c r="AA33" s="36">
        <f t="shared" si="3"/>
        <v>63.8</v>
      </c>
    </row>
    <row r="34" spans="1:27" ht="12.75" customHeight="1" x14ac:dyDescent="0.2">
      <c r="A34" s="30"/>
      <c r="B34" s="8" t="s">
        <v>138</v>
      </c>
      <c r="C34" s="327"/>
      <c r="D34" s="30" t="s">
        <v>74</v>
      </c>
      <c r="E34" s="31" t="s">
        <v>75</v>
      </c>
      <c r="F34" s="58" t="s">
        <v>123</v>
      </c>
      <c r="G34" s="31" t="s">
        <v>139</v>
      </c>
      <c r="H34" s="31" t="s">
        <v>78</v>
      </c>
      <c r="I34" s="32">
        <v>0</v>
      </c>
      <c r="J34" s="33">
        <v>98.8</v>
      </c>
      <c r="K34" s="34">
        <v>0</v>
      </c>
      <c r="L34" s="34">
        <v>98.8</v>
      </c>
      <c r="M34" s="33">
        <v>0</v>
      </c>
      <c r="N34" s="33">
        <v>0</v>
      </c>
      <c r="O34" s="33">
        <v>0</v>
      </c>
      <c r="P34" s="33">
        <f t="shared" si="11"/>
        <v>98.8</v>
      </c>
      <c r="Q34" s="40"/>
      <c r="R34" s="45"/>
      <c r="S34" s="45"/>
      <c r="T34" s="45"/>
      <c r="U34" s="46"/>
      <c r="V34" s="46"/>
      <c r="W34" s="45"/>
      <c r="X34" s="45"/>
      <c r="Y34" s="45"/>
      <c r="Z34" s="36">
        <v>98.8</v>
      </c>
      <c r="AA34" s="36">
        <f t="shared" si="3"/>
        <v>0</v>
      </c>
    </row>
    <row r="35" spans="1:27" ht="12.75" customHeight="1" x14ac:dyDescent="0.2">
      <c r="A35" s="30"/>
      <c r="B35" s="8" t="s">
        <v>140</v>
      </c>
      <c r="C35" s="327"/>
      <c r="D35" s="30" t="s">
        <v>85</v>
      </c>
      <c r="E35" s="31" t="s">
        <v>75</v>
      </c>
      <c r="F35" s="58" t="s">
        <v>123</v>
      </c>
      <c r="G35" s="31" t="s">
        <v>141</v>
      </c>
      <c r="H35" s="31" t="s">
        <v>129</v>
      </c>
      <c r="I35" s="32">
        <v>0</v>
      </c>
      <c r="J35" s="33">
        <v>861.9</v>
      </c>
      <c r="K35" s="34">
        <v>0</v>
      </c>
      <c r="L35" s="34">
        <v>0</v>
      </c>
      <c r="M35" s="33">
        <v>0</v>
      </c>
      <c r="N35" s="33">
        <v>0</v>
      </c>
      <c r="O35" s="33">
        <v>0</v>
      </c>
      <c r="P35" s="33">
        <f>I35+J35+M35+N35+O35</f>
        <v>861.9</v>
      </c>
      <c r="Q35" s="40"/>
      <c r="R35" s="45"/>
      <c r="S35" s="45"/>
      <c r="T35" s="45"/>
      <c r="U35" s="46"/>
      <c r="V35" s="46"/>
      <c r="W35" s="45"/>
      <c r="X35" s="45"/>
      <c r="Y35" s="45"/>
      <c r="Z35" s="36">
        <v>0</v>
      </c>
      <c r="AA35" s="36">
        <f t="shared" si="3"/>
        <v>861.9</v>
      </c>
    </row>
    <row r="36" spans="1:27" ht="12.75" customHeight="1" x14ac:dyDescent="0.2">
      <c r="A36" s="30"/>
      <c r="B36" s="8" t="s">
        <v>142</v>
      </c>
      <c r="C36" s="327"/>
      <c r="D36" s="30" t="s">
        <v>74</v>
      </c>
      <c r="E36" s="31" t="s">
        <v>75</v>
      </c>
      <c r="F36" s="58" t="s">
        <v>123</v>
      </c>
      <c r="G36" s="31" t="s">
        <v>143</v>
      </c>
      <c r="H36" s="31" t="s">
        <v>129</v>
      </c>
      <c r="I36" s="32">
        <v>0</v>
      </c>
      <c r="J36" s="33">
        <v>50.7</v>
      </c>
      <c r="K36" s="34">
        <v>0</v>
      </c>
      <c r="L36" s="34">
        <v>0</v>
      </c>
      <c r="M36" s="33">
        <v>0</v>
      </c>
      <c r="N36" s="33">
        <v>0</v>
      </c>
      <c r="O36" s="33">
        <v>0</v>
      </c>
      <c r="P36" s="59">
        <f t="shared" si="11"/>
        <v>50.7</v>
      </c>
      <c r="Q36" s="40"/>
      <c r="R36" s="45"/>
      <c r="S36" s="45"/>
      <c r="T36" s="45"/>
      <c r="U36" s="46"/>
      <c r="V36" s="46"/>
      <c r="W36" s="45"/>
      <c r="X36" s="45"/>
      <c r="Y36" s="45"/>
      <c r="Z36" s="36">
        <v>0</v>
      </c>
      <c r="AA36" s="36">
        <f t="shared" si="3"/>
        <v>50.7</v>
      </c>
    </row>
    <row r="37" spans="1:27" ht="12.75" customHeight="1" x14ac:dyDescent="0.2">
      <c r="A37" s="30"/>
      <c r="B37" s="8" t="s">
        <v>144</v>
      </c>
      <c r="C37" s="327"/>
      <c r="D37" s="30" t="s">
        <v>74</v>
      </c>
      <c r="E37" s="31" t="s">
        <v>75</v>
      </c>
      <c r="F37" s="58" t="s">
        <v>145</v>
      </c>
      <c r="G37" s="31" t="s">
        <v>146</v>
      </c>
      <c r="H37" s="31" t="s">
        <v>78</v>
      </c>
      <c r="I37" s="32">
        <v>0</v>
      </c>
      <c r="J37" s="33">
        <v>42.3</v>
      </c>
      <c r="K37" s="34">
        <v>0</v>
      </c>
      <c r="L37" s="34">
        <v>0</v>
      </c>
      <c r="M37" s="33">
        <v>0</v>
      </c>
      <c r="N37" s="33">
        <v>0</v>
      </c>
      <c r="O37" s="33">
        <v>0</v>
      </c>
      <c r="P37" s="59">
        <f t="shared" si="11"/>
        <v>42.3</v>
      </c>
      <c r="Q37" s="40"/>
      <c r="R37" s="45"/>
      <c r="S37" s="45"/>
      <c r="T37" s="45"/>
      <c r="U37" s="46"/>
      <c r="V37" s="46"/>
      <c r="W37" s="45"/>
      <c r="X37" s="45"/>
      <c r="Y37" s="45"/>
      <c r="Z37" s="36">
        <v>0</v>
      </c>
      <c r="AA37" s="36">
        <f t="shared" si="3"/>
        <v>42.3</v>
      </c>
    </row>
    <row r="38" spans="1:27" ht="12.75" customHeight="1" x14ac:dyDescent="0.2">
      <c r="A38" s="30"/>
      <c r="B38" s="8" t="s">
        <v>147</v>
      </c>
      <c r="C38" s="327"/>
      <c r="D38" s="30" t="s">
        <v>85</v>
      </c>
      <c r="E38" s="31" t="s">
        <v>75</v>
      </c>
      <c r="F38" s="58" t="s">
        <v>145</v>
      </c>
      <c r="G38" s="31" t="s">
        <v>148</v>
      </c>
      <c r="H38" s="31" t="s">
        <v>78</v>
      </c>
      <c r="I38" s="32">
        <v>0</v>
      </c>
      <c r="J38" s="33">
        <v>84.6</v>
      </c>
      <c r="K38" s="34">
        <v>0</v>
      </c>
      <c r="L38" s="34">
        <v>0</v>
      </c>
      <c r="M38" s="33">
        <v>0</v>
      </c>
      <c r="N38" s="33">
        <v>0</v>
      </c>
      <c r="O38" s="33">
        <v>0</v>
      </c>
      <c r="P38" s="59">
        <f t="shared" si="11"/>
        <v>84.6</v>
      </c>
      <c r="Q38" s="40"/>
      <c r="R38" s="45"/>
      <c r="S38" s="45"/>
      <c r="T38" s="45"/>
      <c r="U38" s="46"/>
      <c r="V38" s="46"/>
      <c r="W38" s="45"/>
      <c r="X38" s="45"/>
      <c r="Y38" s="45"/>
      <c r="Z38" s="36">
        <v>0</v>
      </c>
      <c r="AA38" s="36">
        <f t="shared" si="3"/>
        <v>84.6</v>
      </c>
    </row>
    <row r="39" spans="1:27" ht="12.75" customHeight="1" x14ac:dyDescent="0.2">
      <c r="A39" s="30"/>
      <c r="B39" s="8" t="s">
        <v>149</v>
      </c>
      <c r="C39" s="327"/>
      <c r="D39" s="30" t="s">
        <v>85</v>
      </c>
      <c r="E39" s="31" t="s">
        <v>75</v>
      </c>
      <c r="F39" s="58" t="s">
        <v>145</v>
      </c>
      <c r="G39" s="31" t="s">
        <v>150</v>
      </c>
      <c r="H39" s="31" t="s">
        <v>78</v>
      </c>
      <c r="I39" s="32">
        <v>0</v>
      </c>
      <c r="J39" s="33">
        <v>296.10000000000002</v>
      </c>
      <c r="K39" s="34">
        <v>0</v>
      </c>
      <c r="L39" s="34">
        <v>0</v>
      </c>
      <c r="M39" s="33">
        <v>0</v>
      </c>
      <c r="N39" s="33">
        <v>0</v>
      </c>
      <c r="O39" s="33">
        <v>0</v>
      </c>
      <c r="P39" s="59">
        <f>I39+J39+M39+N39+O39</f>
        <v>296.10000000000002</v>
      </c>
      <c r="Q39" s="40"/>
      <c r="R39" s="45"/>
      <c r="S39" s="45"/>
      <c r="T39" s="45"/>
      <c r="U39" s="46"/>
      <c r="V39" s="46"/>
      <c r="W39" s="45"/>
      <c r="X39" s="45"/>
      <c r="Y39" s="45"/>
      <c r="Z39" s="36">
        <v>0</v>
      </c>
      <c r="AA39" s="36">
        <f t="shared" si="3"/>
        <v>296.10000000000002</v>
      </c>
    </row>
    <row r="40" spans="1:27" ht="12.75" customHeight="1" x14ac:dyDescent="0.2">
      <c r="A40" s="30"/>
      <c r="B40" s="8" t="s">
        <v>151</v>
      </c>
      <c r="C40" s="327"/>
      <c r="D40" s="30" t="s">
        <v>74</v>
      </c>
      <c r="E40" s="31" t="s">
        <v>75</v>
      </c>
      <c r="F40" s="58" t="s">
        <v>123</v>
      </c>
      <c r="G40" s="31" t="s">
        <v>150</v>
      </c>
      <c r="H40" s="31" t="s">
        <v>78</v>
      </c>
      <c r="I40" s="32">
        <v>0</v>
      </c>
      <c r="J40" s="33">
        <v>1100</v>
      </c>
      <c r="K40" s="34">
        <v>0</v>
      </c>
      <c r="L40" s="34">
        <v>0</v>
      </c>
      <c r="M40" s="33">
        <v>0</v>
      </c>
      <c r="N40" s="33">
        <v>0</v>
      </c>
      <c r="O40" s="33">
        <v>0</v>
      </c>
      <c r="P40" s="59">
        <f>I40+J40+M40+N40+O40</f>
        <v>1100</v>
      </c>
      <c r="Q40" s="40"/>
      <c r="R40" s="45"/>
      <c r="S40" s="45"/>
      <c r="T40" s="45"/>
      <c r="U40" s="46"/>
      <c r="V40" s="46"/>
      <c r="W40" s="45"/>
      <c r="X40" s="45"/>
      <c r="Y40" s="45"/>
      <c r="Z40" s="36">
        <v>0</v>
      </c>
      <c r="AA40" s="36">
        <f>J40-Z40</f>
        <v>1100</v>
      </c>
    </row>
    <row r="41" spans="1:27" ht="12.75" customHeight="1" x14ac:dyDescent="0.2">
      <c r="A41" s="30"/>
      <c r="B41" s="8" t="s">
        <v>136</v>
      </c>
      <c r="C41" s="327"/>
      <c r="D41" s="30" t="s">
        <v>74</v>
      </c>
      <c r="E41" s="31" t="s">
        <v>75</v>
      </c>
      <c r="F41" s="58" t="s">
        <v>123</v>
      </c>
      <c r="G41" s="31" t="s">
        <v>152</v>
      </c>
      <c r="H41" s="31" t="s">
        <v>78</v>
      </c>
      <c r="I41" s="32">
        <v>0</v>
      </c>
      <c r="J41" s="33">
        <v>11</v>
      </c>
      <c r="K41" s="34">
        <v>0</v>
      </c>
      <c r="L41" s="34">
        <v>0</v>
      </c>
      <c r="M41" s="33">
        <v>0</v>
      </c>
      <c r="N41" s="33">
        <v>0</v>
      </c>
      <c r="O41" s="33">
        <v>0</v>
      </c>
      <c r="P41" s="59">
        <f t="shared" si="11"/>
        <v>11</v>
      </c>
      <c r="Q41" s="40"/>
      <c r="R41" s="45"/>
      <c r="S41" s="45"/>
      <c r="T41" s="45"/>
      <c r="U41" s="46"/>
      <c r="V41" s="46"/>
      <c r="W41" s="45"/>
      <c r="X41" s="45"/>
      <c r="Y41" s="45"/>
      <c r="Z41" s="36">
        <v>0</v>
      </c>
      <c r="AA41" s="36">
        <f t="shared" si="3"/>
        <v>11</v>
      </c>
    </row>
    <row r="42" spans="1:27" ht="12.75" customHeight="1" x14ac:dyDescent="0.2">
      <c r="A42" s="326"/>
      <c r="B42" s="323" t="s">
        <v>80</v>
      </c>
      <c r="C42" s="327"/>
      <c r="D42" s="326" t="s">
        <v>74</v>
      </c>
      <c r="E42" s="329" t="s">
        <v>75</v>
      </c>
      <c r="F42" s="346" t="s">
        <v>123</v>
      </c>
      <c r="G42" s="329" t="s">
        <v>153</v>
      </c>
      <c r="H42" s="31" t="s">
        <v>78</v>
      </c>
      <c r="I42" s="32">
        <v>0</v>
      </c>
      <c r="J42" s="33">
        <v>687.9</v>
      </c>
      <c r="K42" s="34">
        <v>687.9</v>
      </c>
      <c r="L42" s="34">
        <v>687.9</v>
      </c>
      <c r="M42" s="33">
        <v>0</v>
      </c>
      <c r="N42" s="33">
        <v>0</v>
      </c>
      <c r="O42" s="33">
        <v>0</v>
      </c>
      <c r="P42" s="33">
        <f t="shared" si="11"/>
        <v>687.9</v>
      </c>
      <c r="Q42" s="50"/>
      <c r="R42" s="45"/>
      <c r="S42" s="45"/>
      <c r="T42" s="45"/>
      <c r="U42" s="46"/>
      <c r="V42" s="46"/>
      <c r="W42" s="45"/>
      <c r="X42" s="45"/>
      <c r="Y42" s="45"/>
      <c r="Z42" s="36">
        <v>687.9</v>
      </c>
      <c r="AA42" s="36">
        <f t="shared" si="3"/>
        <v>0</v>
      </c>
    </row>
    <row r="43" spans="1:27" ht="12.75" customHeight="1" x14ac:dyDescent="0.2">
      <c r="A43" s="328"/>
      <c r="B43" s="325"/>
      <c r="C43" s="327"/>
      <c r="D43" s="328"/>
      <c r="E43" s="331"/>
      <c r="F43" s="347"/>
      <c r="G43" s="331"/>
      <c r="H43" s="31" t="s">
        <v>154</v>
      </c>
      <c r="I43" s="32">
        <v>0</v>
      </c>
      <c r="J43" s="33">
        <v>0</v>
      </c>
      <c r="K43" s="34">
        <v>0</v>
      </c>
      <c r="L43" s="34">
        <v>0</v>
      </c>
      <c r="M43" s="33">
        <v>0</v>
      </c>
      <c r="N43" s="33">
        <v>0</v>
      </c>
      <c r="O43" s="33">
        <v>0</v>
      </c>
      <c r="P43" s="33">
        <f t="shared" si="11"/>
        <v>0</v>
      </c>
      <c r="Q43" s="50" t="s">
        <v>73</v>
      </c>
      <c r="R43" s="45"/>
      <c r="S43" s="45"/>
      <c r="T43" s="45"/>
      <c r="U43" s="46"/>
      <c r="V43" s="46"/>
      <c r="W43" s="45"/>
      <c r="X43" s="45"/>
      <c r="Y43" s="45"/>
      <c r="Z43" s="36">
        <v>0</v>
      </c>
      <c r="AA43" s="36">
        <f t="shared" si="3"/>
        <v>0</v>
      </c>
    </row>
    <row r="44" spans="1:27" ht="12.75" customHeight="1" x14ac:dyDescent="0.2">
      <c r="A44" s="326"/>
      <c r="B44" s="323" t="s">
        <v>82</v>
      </c>
      <c r="C44" s="327"/>
      <c r="D44" s="30" t="s">
        <v>74</v>
      </c>
      <c r="E44" s="31" t="s">
        <v>75</v>
      </c>
      <c r="F44" s="31" t="s">
        <v>123</v>
      </c>
      <c r="G44" s="329" t="s">
        <v>155</v>
      </c>
      <c r="H44" s="31" t="s">
        <v>84</v>
      </c>
      <c r="I44" s="32">
        <v>76123.3</v>
      </c>
      <c r="J44" s="33">
        <v>80066.7</v>
      </c>
      <c r="K44" s="34">
        <v>49735.5</v>
      </c>
      <c r="L44" s="34">
        <v>64607.8</v>
      </c>
      <c r="M44" s="33">
        <f>61192.3+13912.9</f>
        <v>75105.2</v>
      </c>
      <c r="N44" s="33">
        <f>61255.3+13112.9</f>
        <v>74368.2</v>
      </c>
      <c r="O44" s="33">
        <f>61255.3+13112.9</f>
        <v>74368.2</v>
      </c>
      <c r="P44" s="33">
        <f t="shared" si="11"/>
        <v>380031.60000000003</v>
      </c>
      <c r="Q44" s="50" t="s">
        <v>156</v>
      </c>
      <c r="R44" s="45"/>
      <c r="S44" s="45"/>
      <c r="T44" s="45"/>
      <c r="U44" s="46"/>
      <c r="V44" s="46"/>
      <c r="W44" s="45"/>
      <c r="X44" s="45"/>
      <c r="Y44" s="45"/>
      <c r="Z44" s="36">
        <v>61787.9</v>
      </c>
      <c r="AA44" s="36">
        <f t="shared" si="3"/>
        <v>18278.799999999996</v>
      </c>
    </row>
    <row r="45" spans="1:27" ht="12.75" customHeight="1" x14ac:dyDescent="0.2">
      <c r="A45" s="327"/>
      <c r="B45" s="324"/>
      <c r="C45" s="327"/>
      <c r="D45" s="30" t="s">
        <v>74</v>
      </c>
      <c r="E45" s="31" t="s">
        <v>75</v>
      </c>
      <c r="F45" s="31" t="s">
        <v>123</v>
      </c>
      <c r="G45" s="330"/>
      <c r="H45" s="31" t="s">
        <v>78</v>
      </c>
      <c r="I45" s="32">
        <v>0</v>
      </c>
      <c r="J45" s="33">
        <v>262.39999999999998</v>
      </c>
      <c r="K45" s="34">
        <v>0</v>
      </c>
      <c r="L45" s="34">
        <v>262.39999999999998</v>
      </c>
      <c r="M45" s="33">
        <v>0</v>
      </c>
      <c r="N45" s="33">
        <v>0</v>
      </c>
      <c r="O45" s="33">
        <v>0</v>
      </c>
      <c r="P45" s="33">
        <f>I45+J45+M45+N45+O45</f>
        <v>262.39999999999998</v>
      </c>
      <c r="Q45" s="50" t="s">
        <v>157</v>
      </c>
      <c r="R45" s="45"/>
      <c r="S45" s="45"/>
      <c r="T45" s="45"/>
      <c r="U45" s="46"/>
      <c r="V45" s="46"/>
      <c r="W45" s="45"/>
      <c r="X45" s="45"/>
      <c r="Y45" s="45"/>
      <c r="Z45" s="36">
        <v>262.39999999999998</v>
      </c>
      <c r="AA45" s="36">
        <f t="shared" si="3"/>
        <v>0</v>
      </c>
    </row>
    <row r="46" spans="1:27" ht="12.75" customHeight="1" x14ac:dyDescent="0.2">
      <c r="A46" s="328"/>
      <c r="B46" s="338"/>
      <c r="C46" s="327"/>
      <c r="D46" s="30" t="s">
        <v>74</v>
      </c>
      <c r="E46" s="31" t="s">
        <v>75</v>
      </c>
      <c r="F46" s="31" t="s">
        <v>123</v>
      </c>
      <c r="G46" s="331"/>
      <c r="H46" s="31" t="s">
        <v>158</v>
      </c>
      <c r="I46" s="32">
        <v>16118.4</v>
      </c>
      <c r="J46" s="33">
        <v>4272.5</v>
      </c>
      <c r="K46" s="34">
        <v>0</v>
      </c>
      <c r="L46" s="34">
        <v>4272.5</v>
      </c>
      <c r="M46" s="33">
        <v>0</v>
      </c>
      <c r="N46" s="33">
        <v>0</v>
      </c>
      <c r="O46" s="33">
        <v>0</v>
      </c>
      <c r="P46" s="33">
        <f t="shared" si="11"/>
        <v>20390.900000000001</v>
      </c>
      <c r="Q46" s="50" t="s">
        <v>157</v>
      </c>
      <c r="R46" s="45"/>
      <c r="S46" s="45"/>
      <c r="T46" s="45"/>
      <c r="U46" s="46"/>
      <c r="V46" s="46"/>
      <c r="W46" s="45"/>
      <c r="X46" s="45"/>
      <c r="Y46" s="45"/>
      <c r="Z46" s="36">
        <v>4272.5</v>
      </c>
      <c r="AA46" s="36">
        <f t="shared" si="3"/>
        <v>0</v>
      </c>
    </row>
    <row r="47" spans="1:27" ht="12.75" customHeight="1" x14ac:dyDescent="0.2">
      <c r="A47" s="326"/>
      <c r="B47" s="323" t="s">
        <v>159</v>
      </c>
      <c r="C47" s="327"/>
      <c r="D47" s="30" t="s">
        <v>85</v>
      </c>
      <c r="E47" s="31" t="s">
        <v>75</v>
      </c>
      <c r="F47" s="31" t="s">
        <v>123</v>
      </c>
      <c r="G47" s="329" t="s">
        <v>160</v>
      </c>
      <c r="H47" s="31" t="s">
        <v>84</v>
      </c>
      <c r="I47" s="32">
        <v>188401.9</v>
      </c>
      <c r="J47" s="33">
        <v>199477.7</v>
      </c>
      <c r="K47" s="34">
        <v>128290</v>
      </c>
      <c r="L47" s="34">
        <v>145310</v>
      </c>
      <c r="M47" s="33">
        <f>188543.1+30607.5</f>
        <v>219150.6</v>
      </c>
      <c r="N47" s="33">
        <f>188543.1+30607.5</f>
        <v>219150.6</v>
      </c>
      <c r="O47" s="33">
        <v>0</v>
      </c>
      <c r="P47" s="33">
        <f t="shared" si="11"/>
        <v>826180.79999999993</v>
      </c>
      <c r="Q47" s="50" t="s">
        <v>156</v>
      </c>
      <c r="R47" s="45"/>
      <c r="S47" s="45"/>
      <c r="T47" s="45"/>
      <c r="U47" s="46"/>
      <c r="V47" s="46"/>
      <c r="W47" s="45"/>
      <c r="X47" s="45"/>
      <c r="Y47" s="45"/>
      <c r="Z47" s="36">
        <v>143160.79999999999</v>
      </c>
      <c r="AA47" s="36">
        <f t="shared" si="3"/>
        <v>56316.900000000023</v>
      </c>
    </row>
    <row r="48" spans="1:27" ht="12.75" customHeight="1" x14ac:dyDescent="0.2">
      <c r="A48" s="327"/>
      <c r="B48" s="324"/>
      <c r="C48" s="327"/>
      <c r="D48" s="30" t="s">
        <v>85</v>
      </c>
      <c r="E48" s="31" t="s">
        <v>75</v>
      </c>
      <c r="F48" s="31" t="s">
        <v>123</v>
      </c>
      <c r="G48" s="330"/>
      <c r="H48" s="31" t="s">
        <v>78</v>
      </c>
      <c r="I48" s="32">
        <v>698.1</v>
      </c>
      <c r="J48" s="33">
        <v>21</v>
      </c>
      <c r="K48" s="34">
        <v>0</v>
      </c>
      <c r="L48" s="34">
        <v>0</v>
      </c>
      <c r="M48" s="33">
        <v>0</v>
      </c>
      <c r="N48" s="33">
        <v>0</v>
      </c>
      <c r="O48" s="33">
        <v>0</v>
      </c>
      <c r="P48" s="33">
        <f>I48+J48+M48+N48+O48</f>
        <v>719.1</v>
      </c>
      <c r="Q48" s="50" t="s">
        <v>157</v>
      </c>
      <c r="R48" s="45"/>
      <c r="S48" s="45"/>
      <c r="T48" s="45"/>
      <c r="U48" s="46"/>
      <c r="V48" s="46"/>
      <c r="W48" s="45"/>
      <c r="X48" s="45"/>
      <c r="Y48" s="45"/>
      <c r="Z48" s="36">
        <v>0</v>
      </c>
      <c r="AA48" s="36">
        <f t="shared" si="3"/>
        <v>21</v>
      </c>
    </row>
    <row r="49" spans="1:27" ht="12.75" customHeight="1" x14ac:dyDescent="0.2">
      <c r="A49" s="327"/>
      <c r="B49" s="324"/>
      <c r="C49" s="327"/>
      <c r="D49" s="30" t="s">
        <v>85</v>
      </c>
      <c r="E49" s="31" t="s">
        <v>75</v>
      </c>
      <c r="F49" s="31" t="s">
        <v>123</v>
      </c>
      <c r="G49" s="330"/>
      <c r="H49" s="31" t="s">
        <v>158</v>
      </c>
      <c r="I49" s="32">
        <v>31398.5</v>
      </c>
      <c r="J49" s="33">
        <v>6120.7</v>
      </c>
      <c r="K49" s="34">
        <v>0</v>
      </c>
      <c r="L49" s="34">
        <v>6120.7</v>
      </c>
      <c r="M49" s="33">
        <v>0</v>
      </c>
      <c r="N49" s="33">
        <v>0</v>
      </c>
      <c r="O49" s="33">
        <v>0</v>
      </c>
      <c r="P49" s="33">
        <f>I49+J49+M49+N49+O49</f>
        <v>37519.199999999997</v>
      </c>
      <c r="Q49" s="50" t="s">
        <v>157</v>
      </c>
      <c r="R49" s="45"/>
      <c r="S49" s="45"/>
      <c r="T49" s="45"/>
      <c r="U49" s="46"/>
      <c r="V49" s="46"/>
      <c r="W49" s="45"/>
      <c r="X49" s="45"/>
      <c r="Y49" s="45"/>
      <c r="Z49" s="36">
        <v>6120.7</v>
      </c>
      <c r="AA49" s="36">
        <f t="shared" si="3"/>
        <v>0</v>
      </c>
    </row>
    <row r="50" spans="1:27" ht="12.75" customHeight="1" x14ac:dyDescent="0.2">
      <c r="A50" s="328"/>
      <c r="B50" s="325"/>
      <c r="C50" s="327"/>
      <c r="D50" s="30" t="s">
        <v>85</v>
      </c>
      <c r="E50" s="31" t="s">
        <v>75</v>
      </c>
      <c r="F50" s="31" t="s">
        <v>123</v>
      </c>
      <c r="G50" s="331"/>
      <c r="H50" s="31" t="s">
        <v>154</v>
      </c>
      <c r="I50" s="32">
        <v>34</v>
      </c>
      <c r="J50" s="33">
        <v>0</v>
      </c>
      <c r="K50" s="34">
        <v>0</v>
      </c>
      <c r="L50" s="34">
        <v>0</v>
      </c>
      <c r="M50" s="33">
        <v>0</v>
      </c>
      <c r="N50" s="33">
        <v>0</v>
      </c>
      <c r="O50" s="33">
        <v>0</v>
      </c>
      <c r="P50" s="33">
        <f t="shared" si="11"/>
        <v>34</v>
      </c>
      <c r="Q50" s="50" t="s">
        <v>157</v>
      </c>
      <c r="R50" s="45"/>
      <c r="S50" s="45"/>
      <c r="T50" s="45"/>
      <c r="U50" s="46"/>
      <c r="V50" s="46"/>
      <c r="W50" s="45"/>
      <c r="X50" s="45"/>
      <c r="Y50" s="45"/>
      <c r="Z50" s="36">
        <v>0</v>
      </c>
      <c r="AA50" s="36">
        <f t="shared" si="3"/>
        <v>0</v>
      </c>
    </row>
    <row r="51" spans="1:27" ht="12.75" customHeight="1" x14ac:dyDescent="0.2">
      <c r="A51" s="326"/>
      <c r="B51" s="348" t="s">
        <v>161</v>
      </c>
      <c r="C51" s="327"/>
      <c r="D51" s="30" t="s">
        <v>85</v>
      </c>
      <c r="E51" s="60" t="s">
        <v>75</v>
      </c>
      <c r="F51" s="60" t="s">
        <v>162</v>
      </c>
      <c r="G51" s="332" t="s">
        <v>163</v>
      </c>
      <c r="H51" s="60" t="s">
        <v>129</v>
      </c>
      <c r="I51" s="61">
        <v>14735.8</v>
      </c>
      <c r="J51" s="62">
        <v>16716.400000000001</v>
      </c>
      <c r="K51" s="63">
        <v>6913.7</v>
      </c>
      <c r="L51" s="63">
        <v>6532.1</v>
      </c>
      <c r="M51" s="62">
        <v>16966.3</v>
      </c>
      <c r="N51" s="62">
        <v>16966.3</v>
      </c>
      <c r="O51" s="62">
        <v>0</v>
      </c>
      <c r="P51" s="33">
        <f t="shared" si="11"/>
        <v>65384.800000000003</v>
      </c>
      <c r="Q51" s="64" t="s">
        <v>164</v>
      </c>
      <c r="R51" s="45"/>
      <c r="S51" s="45"/>
      <c r="T51" s="45"/>
      <c r="U51" s="46"/>
      <c r="V51" s="46"/>
      <c r="W51" s="45"/>
      <c r="X51" s="45"/>
      <c r="Y51" s="45"/>
      <c r="Z51" s="36">
        <v>5616.1</v>
      </c>
      <c r="AA51" s="36">
        <f t="shared" si="3"/>
        <v>11100.300000000001</v>
      </c>
    </row>
    <row r="52" spans="1:27" ht="12.75" customHeight="1" x14ac:dyDescent="0.2">
      <c r="A52" s="327"/>
      <c r="B52" s="349"/>
      <c r="C52" s="327"/>
      <c r="D52" s="30" t="s">
        <v>85</v>
      </c>
      <c r="E52" s="60" t="s">
        <v>75</v>
      </c>
      <c r="F52" s="60" t="s">
        <v>162</v>
      </c>
      <c r="G52" s="342"/>
      <c r="H52" s="60" t="s">
        <v>84</v>
      </c>
      <c r="I52" s="61">
        <v>0</v>
      </c>
      <c r="J52" s="62">
        <v>3147.9</v>
      </c>
      <c r="K52" s="63">
        <v>0</v>
      </c>
      <c r="L52" s="63">
        <v>2229.6999999999998</v>
      </c>
      <c r="M52" s="62">
        <v>3676.2</v>
      </c>
      <c r="N52" s="62">
        <v>3676.2</v>
      </c>
      <c r="O52" s="62">
        <v>0</v>
      </c>
      <c r="P52" s="33">
        <f t="shared" si="11"/>
        <v>10500.3</v>
      </c>
      <c r="Q52" s="64" t="s">
        <v>165</v>
      </c>
      <c r="R52" s="45"/>
      <c r="S52" s="45"/>
      <c r="T52" s="45"/>
      <c r="U52" s="46"/>
      <c r="V52" s="46"/>
      <c r="W52" s="45"/>
      <c r="X52" s="45"/>
      <c r="Y52" s="45"/>
      <c r="Z52" s="36">
        <v>2229.6999999999998</v>
      </c>
      <c r="AA52" s="36">
        <f t="shared" si="3"/>
        <v>918.20000000000027</v>
      </c>
    </row>
    <row r="53" spans="1:27" ht="12.75" customHeight="1" x14ac:dyDescent="0.2">
      <c r="A53" s="328"/>
      <c r="B53" s="349"/>
      <c r="C53" s="327"/>
      <c r="D53" s="30" t="s">
        <v>85</v>
      </c>
      <c r="E53" s="60" t="s">
        <v>75</v>
      </c>
      <c r="F53" s="60" t="s">
        <v>162</v>
      </c>
      <c r="G53" s="342"/>
      <c r="H53" s="60" t="s">
        <v>78</v>
      </c>
      <c r="I53" s="61">
        <v>2694.8</v>
      </c>
      <c r="J53" s="62">
        <v>591.9</v>
      </c>
      <c r="K53" s="63">
        <v>0</v>
      </c>
      <c r="L53" s="63">
        <v>591.9</v>
      </c>
      <c r="M53" s="62">
        <v>0</v>
      </c>
      <c r="N53" s="62">
        <v>0</v>
      </c>
      <c r="O53" s="62">
        <v>0</v>
      </c>
      <c r="P53" s="33">
        <f t="shared" si="11"/>
        <v>3286.7000000000003</v>
      </c>
      <c r="Q53" s="64" t="s">
        <v>166</v>
      </c>
      <c r="R53" s="45"/>
      <c r="S53" s="45"/>
      <c r="T53" s="45"/>
      <c r="U53" s="46"/>
      <c r="V53" s="46"/>
      <c r="W53" s="45"/>
      <c r="X53" s="45"/>
      <c r="Y53" s="45"/>
      <c r="Z53" s="36">
        <v>591.9</v>
      </c>
      <c r="AA53" s="36">
        <f t="shared" si="3"/>
        <v>0</v>
      </c>
    </row>
    <row r="54" spans="1:27" ht="12.75" customHeight="1" x14ac:dyDescent="0.2">
      <c r="A54" s="10"/>
      <c r="B54" s="349"/>
      <c r="C54" s="327"/>
      <c r="D54" s="30" t="s">
        <v>85</v>
      </c>
      <c r="E54" s="60" t="s">
        <v>75</v>
      </c>
      <c r="F54" s="60" t="s">
        <v>162</v>
      </c>
      <c r="G54" s="342"/>
      <c r="H54" s="60" t="s">
        <v>158</v>
      </c>
      <c r="I54" s="61">
        <v>0</v>
      </c>
      <c r="J54" s="62">
        <v>60</v>
      </c>
      <c r="K54" s="63">
        <v>0</v>
      </c>
      <c r="L54" s="63">
        <v>60</v>
      </c>
      <c r="M54" s="62">
        <v>0</v>
      </c>
      <c r="N54" s="62">
        <v>0</v>
      </c>
      <c r="O54" s="62">
        <v>0</v>
      </c>
      <c r="P54" s="33">
        <f>I54+J54+M54+N54+O54</f>
        <v>60</v>
      </c>
      <c r="Q54" s="64" t="s">
        <v>165</v>
      </c>
      <c r="R54" s="45"/>
      <c r="S54" s="45"/>
      <c r="T54" s="45"/>
      <c r="U54" s="46"/>
      <c r="V54" s="46"/>
      <c r="W54" s="45"/>
      <c r="X54" s="45"/>
      <c r="Y54" s="45"/>
      <c r="Z54" s="36">
        <v>60</v>
      </c>
      <c r="AA54" s="36">
        <f t="shared" si="3"/>
        <v>0</v>
      </c>
    </row>
    <row r="55" spans="1:27" ht="12.75" customHeight="1" x14ac:dyDescent="0.2">
      <c r="A55" s="10"/>
      <c r="B55" s="350"/>
      <c r="C55" s="327"/>
      <c r="D55" s="30" t="s">
        <v>85</v>
      </c>
      <c r="E55" s="60" t="s">
        <v>75</v>
      </c>
      <c r="F55" s="60" t="s">
        <v>162</v>
      </c>
      <c r="G55" s="333"/>
      <c r="H55" s="60" t="s">
        <v>154</v>
      </c>
      <c r="I55" s="61">
        <v>522.29999999999995</v>
      </c>
      <c r="J55" s="62">
        <v>126.3</v>
      </c>
      <c r="K55" s="63">
        <v>0</v>
      </c>
      <c r="L55" s="63">
        <v>103.8</v>
      </c>
      <c r="M55" s="62">
        <v>0</v>
      </c>
      <c r="N55" s="62">
        <v>0</v>
      </c>
      <c r="O55" s="62">
        <v>0</v>
      </c>
      <c r="P55" s="33">
        <f>I55+J55+M55+N55+O55</f>
        <v>648.59999999999991</v>
      </c>
      <c r="Q55" s="64" t="s">
        <v>166</v>
      </c>
      <c r="R55" s="45"/>
      <c r="S55" s="45"/>
      <c r="T55" s="45"/>
      <c r="U55" s="46"/>
      <c r="V55" s="46"/>
      <c r="W55" s="45"/>
      <c r="X55" s="45"/>
      <c r="Y55" s="45"/>
      <c r="Z55" s="36">
        <v>103.8</v>
      </c>
      <c r="AA55" s="36">
        <f t="shared" si="3"/>
        <v>22.5</v>
      </c>
    </row>
    <row r="56" spans="1:27" ht="12.75" customHeight="1" x14ac:dyDescent="0.2">
      <c r="A56" s="326"/>
      <c r="B56" s="323" t="s">
        <v>167</v>
      </c>
      <c r="C56" s="327"/>
      <c r="D56" s="30" t="s">
        <v>74</v>
      </c>
      <c r="E56" s="60" t="s">
        <v>75</v>
      </c>
      <c r="F56" s="60" t="s">
        <v>168</v>
      </c>
      <c r="G56" s="332" t="s">
        <v>155</v>
      </c>
      <c r="H56" s="60" t="s">
        <v>129</v>
      </c>
      <c r="I56" s="61">
        <v>200</v>
      </c>
      <c r="J56" s="62">
        <v>0</v>
      </c>
      <c r="K56" s="63"/>
      <c r="L56" s="63"/>
      <c r="M56" s="62">
        <v>0</v>
      </c>
      <c r="N56" s="62">
        <v>0</v>
      </c>
      <c r="O56" s="62">
        <v>0</v>
      </c>
      <c r="P56" s="33">
        <f t="shared" si="11"/>
        <v>200</v>
      </c>
      <c r="Q56" s="64" t="s">
        <v>169</v>
      </c>
      <c r="R56" s="54" t="s">
        <v>63</v>
      </c>
      <c r="S56" s="54">
        <f t="shared" ref="S56:Y56" si="12">S57+S58</f>
        <v>33190.000000000007</v>
      </c>
      <c r="T56" s="54">
        <f t="shared" si="12"/>
        <v>32913.800000000003</v>
      </c>
      <c r="U56" s="55">
        <f t="shared" si="12"/>
        <v>18343.000000000004</v>
      </c>
      <c r="V56" s="55">
        <f t="shared" si="12"/>
        <v>24338.500000000004</v>
      </c>
      <c r="W56" s="55">
        <f t="shared" si="12"/>
        <v>30126.9</v>
      </c>
      <c r="X56" s="55">
        <f t="shared" si="12"/>
        <v>30978.9</v>
      </c>
      <c r="Y56" s="55">
        <f t="shared" si="12"/>
        <v>30978.9</v>
      </c>
      <c r="Z56" s="36">
        <v>0</v>
      </c>
      <c r="AA56" s="36">
        <f t="shared" si="3"/>
        <v>0</v>
      </c>
    </row>
    <row r="57" spans="1:27" ht="12.75" customHeight="1" x14ac:dyDescent="0.2">
      <c r="A57" s="328"/>
      <c r="B57" s="325"/>
      <c r="C57" s="327"/>
      <c r="D57" s="30" t="s">
        <v>74</v>
      </c>
      <c r="E57" s="31" t="s">
        <v>75</v>
      </c>
      <c r="F57" s="31" t="s">
        <v>168</v>
      </c>
      <c r="G57" s="333"/>
      <c r="H57" s="31" t="s">
        <v>78</v>
      </c>
      <c r="I57" s="32">
        <v>80</v>
      </c>
      <c r="J57" s="33">
        <v>0</v>
      </c>
      <c r="K57" s="34"/>
      <c r="L57" s="34"/>
      <c r="M57" s="33">
        <v>0</v>
      </c>
      <c r="N57" s="33">
        <v>0</v>
      </c>
      <c r="O57" s="33">
        <v>0</v>
      </c>
      <c r="P57" s="33">
        <f t="shared" si="11"/>
        <v>80</v>
      </c>
      <c r="Q57" s="50" t="s">
        <v>170</v>
      </c>
      <c r="R57" s="36" t="s">
        <v>74</v>
      </c>
      <c r="S57" s="36">
        <f t="shared" ref="S57:Y57" si="13">I60+I61+I62+I63+I64+I66+I67+I68+I69</f>
        <v>32650.600000000006</v>
      </c>
      <c r="T57" s="36">
        <f t="shared" si="13"/>
        <v>32913.800000000003</v>
      </c>
      <c r="U57" s="37">
        <f t="shared" si="13"/>
        <v>18343.000000000004</v>
      </c>
      <c r="V57" s="37">
        <f t="shared" si="13"/>
        <v>24338.500000000004</v>
      </c>
      <c r="W57" s="37">
        <f t="shared" si="13"/>
        <v>30126.9</v>
      </c>
      <c r="X57" s="37">
        <f t="shared" si="13"/>
        <v>30978.9</v>
      </c>
      <c r="Y57" s="37">
        <f t="shared" si="13"/>
        <v>30978.9</v>
      </c>
      <c r="Z57" s="36">
        <v>0</v>
      </c>
      <c r="AA57" s="36">
        <f t="shared" si="3"/>
        <v>0</v>
      </c>
    </row>
    <row r="58" spans="1:27" ht="12.75" customHeight="1" x14ac:dyDescent="0.2">
      <c r="A58" s="30"/>
      <c r="B58" s="65" t="s">
        <v>120</v>
      </c>
      <c r="C58" s="328"/>
      <c r="D58" s="30">
        <v>2</v>
      </c>
      <c r="E58" s="31"/>
      <c r="F58" s="31"/>
      <c r="G58" s="31"/>
      <c r="H58" s="31"/>
      <c r="I58" s="32">
        <f t="shared" ref="I58:O58" si="14">SUBTOTAL(9,I29:I57)</f>
        <v>332293.59999999992</v>
      </c>
      <c r="J58" s="33">
        <f t="shared" si="14"/>
        <v>343358.90000000008</v>
      </c>
      <c r="K58" s="34">
        <f t="shared" si="14"/>
        <v>185682.2</v>
      </c>
      <c r="L58" s="34">
        <f t="shared" si="14"/>
        <v>233015.5</v>
      </c>
      <c r="M58" s="33">
        <f t="shared" si="14"/>
        <v>336988.7</v>
      </c>
      <c r="N58" s="33">
        <f t="shared" si="14"/>
        <v>315385.5</v>
      </c>
      <c r="O58" s="33">
        <f t="shared" si="14"/>
        <v>75592.399999999994</v>
      </c>
      <c r="P58" s="33">
        <f t="shared" si="11"/>
        <v>1403619.0999999999</v>
      </c>
      <c r="Q58" s="50"/>
      <c r="R58" s="43" t="s">
        <v>85</v>
      </c>
      <c r="S58" s="43">
        <f t="shared" ref="S58:Y58" si="15">I65</f>
        <v>539.4</v>
      </c>
      <c r="T58" s="43">
        <f t="shared" si="15"/>
        <v>0</v>
      </c>
      <c r="U58" s="44">
        <f t="shared" si="15"/>
        <v>0</v>
      </c>
      <c r="V58" s="44">
        <f t="shared" si="15"/>
        <v>0</v>
      </c>
      <c r="W58" s="44">
        <f t="shared" si="15"/>
        <v>0</v>
      </c>
      <c r="X58" s="44">
        <f t="shared" si="15"/>
        <v>0</v>
      </c>
      <c r="Y58" s="44">
        <f t="shared" si="15"/>
        <v>0</v>
      </c>
      <c r="Z58" s="36"/>
      <c r="AA58" s="36">
        <f t="shared" si="3"/>
        <v>343358.90000000008</v>
      </c>
    </row>
    <row r="59" spans="1:27" ht="12.75" customHeight="1" x14ac:dyDescent="0.2">
      <c r="A59" s="334" t="s">
        <v>171</v>
      </c>
      <c r="B59" s="335"/>
      <c r="C59" s="335"/>
      <c r="D59" s="335"/>
      <c r="E59" s="335"/>
      <c r="F59" s="335"/>
      <c r="G59" s="335"/>
      <c r="H59" s="335"/>
      <c r="I59" s="335"/>
      <c r="J59" s="66"/>
      <c r="K59" s="67"/>
      <c r="L59" s="67"/>
      <c r="M59" s="66"/>
      <c r="N59" s="66"/>
      <c r="O59" s="66"/>
      <c r="P59" s="33">
        <f>I59+J59+M59+N59</f>
        <v>0</v>
      </c>
      <c r="Q59" s="68"/>
      <c r="R59" s="45"/>
      <c r="S59" s="45"/>
      <c r="T59" s="45"/>
      <c r="U59" s="46"/>
      <c r="V59" s="46"/>
      <c r="W59" s="45"/>
      <c r="X59" s="45"/>
      <c r="Y59" s="45"/>
      <c r="Z59" s="36"/>
      <c r="AA59" s="36">
        <f t="shared" si="3"/>
        <v>0</v>
      </c>
    </row>
    <row r="60" spans="1:27" ht="12.75" customHeight="1" x14ac:dyDescent="0.2">
      <c r="A60" s="56"/>
      <c r="B60" s="52"/>
      <c r="C60" s="52"/>
      <c r="D60" s="69" t="s">
        <v>74</v>
      </c>
      <c r="E60" s="31" t="s">
        <v>75</v>
      </c>
      <c r="F60" s="31" t="s">
        <v>123</v>
      </c>
      <c r="G60" s="329" t="s">
        <v>172</v>
      </c>
      <c r="H60" s="31" t="s">
        <v>84</v>
      </c>
      <c r="I60" s="22">
        <v>25905.5</v>
      </c>
      <c r="J60" s="33">
        <v>27886.2</v>
      </c>
      <c r="K60" s="34">
        <v>13680.5</v>
      </c>
      <c r="L60" s="34">
        <v>19552.5</v>
      </c>
      <c r="M60" s="33">
        <f>22834.4+6561.5</f>
        <v>29395.9</v>
      </c>
      <c r="N60" s="33">
        <f>23274.4+6554.5</f>
        <v>29828.9</v>
      </c>
      <c r="O60" s="33">
        <f>23272+2.4+6554.5</f>
        <v>29828.9</v>
      </c>
      <c r="P60" s="33">
        <f>I60+J60+M60+N60+O60</f>
        <v>142845.4</v>
      </c>
      <c r="Q60" s="50" t="s">
        <v>173</v>
      </c>
      <c r="R60" s="70"/>
      <c r="S60" s="70"/>
      <c r="T60" s="70"/>
      <c r="U60" s="71"/>
      <c r="V60" s="71"/>
      <c r="W60" s="70"/>
      <c r="X60" s="70"/>
      <c r="Y60" s="70"/>
      <c r="Z60" s="36">
        <v>18874.8</v>
      </c>
      <c r="AA60" s="36">
        <f t="shared" si="3"/>
        <v>9011.4000000000015</v>
      </c>
    </row>
    <row r="61" spans="1:27" ht="12.75" customHeight="1" x14ac:dyDescent="0.2">
      <c r="A61" s="326"/>
      <c r="B61" s="323" t="s">
        <v>167</v>
      </c>
      <c r="C61" s="339"/>
      <c r="D61" s="69" t="s">
        <v>74</v>
      </c>
      <c r="E61" s="31" t="s">
        <v>75</v>
      </c>
      <c r="F61" s="31" t="s">
        <v>123</v>
      </c>
      <c r="G61" s="330"/>
      <c r="H61" s="31" t="s">
        <v>78</v>
      </c>
      <c r="I61" s="22">
        <v>0</v>
      </c>
      <c r="J61" s="33">
        <v>48.5</v>
      </c>
      <c r="K61" s="34">
        <v>0</v>
      </c>
      <c r="L61" s="34">
        <v>48.5</v>
      </c>
      <c r="M61" s="33">
        <v>0</v>
      </c>
      <c r="N61" s="33">
        <v>0</v>
      </c>
      <c r="O61" s="33">
        <v>0</v>
      </c>
      <c r="P61" s="33">
        <f t="shared" ref="P61:P69" si="16">I61+J61+M61+N61+O61</f>
        <v>48.5</v>
      </c>
      <c r="Q61" s="50" t="s">
        <v>173</v>
      </c>
      <c r="R61" s="45"/>
      <c r="S61" s="45"/>
      <c r="T61" s="45"/>
      <c r="U61" s="46"/>
      <c r="V61" s="46"/>
      <c r="W61" s="45"/>
      <c r="X61" s="45"/>
      <c r="Y61" s="45"/>
      <c r="Z61" s="36">
        <v>48.4</v>
      </c>
      <c r="AA61" s="36">
        <f t="shared" si="3"/>
        <v>0.10000000000000142</v>
      </c>
    </row>
    <row r="62" spans="1:27" ht="12.75" customHeight="1" x14ac:dyDescent="0.2">
      <c r="A62" s="328"/>
      <c r="B62" s="325"/>
      <c r="C62" s="340"/>
      <c r="D62" s="69" t="s">
        <v>74</v>
      </c>
      <c r="E62" s="31" t="s">
        <v>75</v>
      </c>
      <c r="F62" s="31" t="s">
        <v>168</v>
      </c>
      <c r="G62" s="331"/>
      <c r="H62" s="31" t="s">
        <v>84</v>
      </c>
      <c r="I62" s="32">
        <v>5975.9</v>
      </c>
      <c r="J62" s="33">
        <v>3981.4</v>
      </c>
      <c r="K62" s="34">
        <v>3981.4</v>
      </c>
      <c r="L62" s="34">
        <v>3981.4</v>
      </c>
      <c r="M62" s="33"/>
      <c r="N62" s="33"/>
      <c r="O62" s="33"/>
      <c r="P62" s="33">
        <f t="shared" si="16"/>
        <v>9957.2999999999993</v>
      </c>
      <c r="Q62" s="50" t="s">
        <v>174</v>
      </c>
      <c r="R62" s="45"/>
      <c r="S62" s="45"/>
      <c r="T62" s="45"/>
      <c r="U62" s="46"/>
      <c r="V62" s="46"/>
      <c r="W62" s="45"/>
      <c r="X62" s="45"/>
      <c r="Y62" s="45"/>
      <c r="Z62" s="36">
        <v>3981.4</v>
      </c>
      <c r="AA62" s="36">
        <f t="shared" si="3"/>
        <v>0</v>
      </c>
    </row>
    <row r="63" spans="1:27" ht="12.75" customHeight="1" x14ac:dyDescent="0.2">
      <c r="A63" s="326"/>
      <c r="B63" s="323" t="s">
        <v>80</v>
      </c>
      <c r="C63" s="340"/>
      <c r="D63" s="30" t="s">
        <v>74</v>
      </c>
      <c r="E63" s="31" t="s">
        <v>75</v>
      </c>
      <c r="F63" s="31" t="s">
        <v>123</v>
      </c>
      <c r="G63" s="329" t="s">
        <v>175</v>
      </c>
      <c r="H63" s="31" t="s">
        <v>78</v>
      </c>
      <c r="I63" s="32">
        <v>0</v>
      </c>
      <c r="J63" s="33">
        <v>87.7</v>
      </c>
      <c r="K63" s="34">
        <v>87.7</v>
      </c>
      <c r="L63" s="34">
        <v>87.7</v>
      </c>
      <c r="M63" s="33">
        <v>0</v>
      </c>
      <c r="N63" s="33">
        <v>0</v>
      </c>
      <c r="O63" s="33">
        <v>0</v>
      </c>
      <c r="P63" s="33">
        <f t="shared" si="16"/>
        <v>87.7</v>
      </c>
      <c r="Q63" s="50" t="s">
        <v>173</v>
      </c>
      <c r="R63" s="45"/>
      <c r="S63" s="45"/>
      <c r="T63" s="45"/>
      <c r="U63" s="46"/>
      <c r="V63" s="46"/>
      <c r="W63" s="45"/>
      <c r="X63" s="45"/>
      <c r="Y63" s="45"/>
      <c r="Z63" s="36">
        <v>87.7</v>
      </c>
      <c r="AA63" s="36">
        <f t="shared" si="3"/>
        <v>0</v>
      </c>
    </row>
    <row r="64" spans="1:27" ht="12.75" customHeight="1" x14ac:dyDescent="0.2">
      <c r="A64" s="328"/>
      <c r="B64" s="325"/>
      <c r="C64" s="340"/>
      <c r="D64" s="30" t="s">
        <v>74</v>
      </c>
      <c r="E64" s="31" t="s">
        <v>75</v>
      </c>
      <c r="F64" s="31" t="s">
        <v>168</v>
      </c>
      <c r="G64" s="331"/>
      <c r="H64" s="31" t="s">
        <v>78</v>
      </c>
      <c r="I64" s="32">
        <v>0</v>
      </c>
      <c r="J64" s="33">
        <v>21.9</v>
      </c>
      <c r="K64" s="34">
        <v>21.9</v>
      </c>
      <c r="L64" s="34">
        <v>21.9</v>
      </c>
      <c r="M64" s="33">
        <v>0</v>
      </c>
      <c r="N64" s="33">
        <v>0</v>
      </c>
      <c r="O64" s="33">
        <v>0</v>
      </c>
      <c r="P64" s="33">
        <f t="shared" si="16"/>
        <v>21.9</v>
      </c>
      <c r="Q64" s="50" t="s">
        <v>174</v>
      </c>
      <c r="R64" s="54" t="s">
        <v>63</v>
      </c>
      <c r="S64" s="54">
        <f t="shared" ref="S64:Y64" si="17">S65+S66</f>
        <v>4455.8</v>
      </c>
      <c r="T64" s="54">
        <f t="shared" si="17"/>
        <v>5121.6000000000004</v>
      </c>
      <c r="U64" s="55">
        <f t="shared" si="17"/>
        <v>3168.4</v>
      </c>
      <c r="V64" s="55">
        <f t="shared" si="17"/>
        <v>4965.3</v>
      </c>
      <c r="W64" s="55">
        <f t="shared" si="17"/>
        <v>4809.2</v>
      </c>
      <c r="X64" s="55">
        <f t="shared" si="17"/>
        <v>4809.2</v>
      </c>
      <c r="Y64" s="55">
        <f t="shared" si="17"/>
        <v>1223.3999999999999</v>
      </c>
      <c r="Z64" s="36">
        <v>21.9</v>
      </c>
      <c r="AA64" s="36">
        <f t="shared" si="3"/>
        <v>0</v>
      </c>
    </row>
    <row r="65" spans="1:27" ht="12.75" customHeight="1" x14ac:dyDescent="0.2">
      <c r="A65" s="72"/>
      <c r="B65" s="22" t="s">
        <v>106</v>
      </c>
      <c r="C65" s="340"/>
      <c r="D65" s="69" t="s">
        <v>85</v>
      </c>
      <c r="E65" s="31" t="s">
        <v>75</v>
      </c>
      <c r="F65" s="31" t="s">
        <v>176</v>
      </c>
      <c r="G65" s="31" t="s">
        <v>177</v>
      </c>
      <c r="H65" s="31" t="s">
        <v>78</v>
      </c>
      <c r="I65" s="73">
        <v>539.4</v>
      </c>
      <c r="J65" s="33">
        <v>0</v>
      </c>
      <c r="K65" s="34">
        <v>0</v>
      </c>
      <c r="L65" s="34">
        <v>0</v>
      </c>
      <c r="M65" s="33">
        <v>0</v>
      </c>
      <c r="N65" s="33">
        <v>0</v>
      </c>
      <c r="O65" s="33">
        <v>0</v>
      </c>
      <c r="P65" s="33">
        <f t="shared" si="16"/>
        <v>539.4</v>
      </c>
      <c r="Q65" s="50" t="s">
        <v>178</v>
      </c>
      <c r="R65" s="36" t="s">
        <v>74</v>
      </c>
      <c r="S65" s="36">
        <f t="shared" ref="S65:Y65" si="18">I72+I73+I74+I75+I76</f>
        <v>1415.1000000000001</v>
      </c>
      <c r="T65" s="36">
        <f t="shared" si="18"/>
        <v>1463.3</v>
      </c>
      <c r="U65" s="37">
        <f t="shared" si="18"/>
        <v>1169.0999999999999</v>
      </c>
      <c r="V65" s="37">
        <f t="shared" si="18"/>
        <v>1425.8999999999999</v>
      </c>
      <c r="W65" s="37">
        <f t="shared" si="18"/>
        <v>1223.3999999999999</v>
      </c>
      <c r="X65" s="37">
        <f t="shared" si="18"/>
        <v>1223.3999999999999</v>
      </c>
      <c r="Y65" s="37">
        <f t="shared" si="18"/>
        <v>1223.3999999999999</v>
      </c>
      <c r="Z65" s="36">
        <v>0</v>
      </c>
      <c r="AA65" s="36">
        <f t="shared" si="3"/>
        <v>0</v>
      </c>
    </row>
    <row r="66" spans="1:27" ht="12.75" customHeight="1" x14ac:dyDescent="0.2">
      <c r="A66" s="72"/>
      <c r="B66" s="22" t="s">
        <v>72</v>
      </c>
      <c r="C66" s="340"/>
      <c r="D66" s="69" t="s">
        <v>74</v>
      </c>
      <c r="E66" s="31" t="s">
        <v>75</v>
      </c>
      <c r="F66" s="31" t="s">
        <v>123</v>
      </c>
      <c r="G66" s="31" t="s">
        <v>179</v>
      </c>
      <c r="H66" s="31" t="s">
        <v>78</v>
      </c>
      <c r="I66" s="32">
        <v>0</v>
      </c>
      <c r="J66" s="33">
        <v>218.5</v>
      </c>
      <c r="K66" s="34">
        <v>216</v>
      </c>
      <c r="L66" s="34">
        <v>216</v>
      </c>
      <c r="M66" s="33">
        <v>0</v>
      </c>
      <c r="N66" s="33">
        <v>300</v>
      </c>
      <c r="O66" s="33">
        <v>300</v>
      </c>
      <c r="P66" s="33">
        <f t="shared" si="16"/>
        <v>818.5</v>
      </c>
      <c r="Q66" s="40" t="s">
        <v>180</v>
      </c>
      <c r="R66" s="43" t="s">
        <v>85</v>
      </c>
      <c r="S66" s="43">
        <f t="shared" ref="S66:Y66" si="19">I77+I78+I79+I80</f>
        <v>3040.7</v>
      </c>
      <c r="T66" s="43">
        <f t="shared" si="19"/>
        <v>3658.3</v>
      </c>
      <c r="U66" s="44">
        <f t="shared" si="19"/>
        <v>1999.3000000000002</v>
      </c>
      <c r="V66" s="44">
        <f t="shared" si="19"/>
        <v>3539.4</v>
      </c>
      <c r="W66" s="44">
        <f t="shared" si="19"/>
        <v>3585.7999999999997</v>
      </c>
      <c r="X66" s="44">
        <f t="shared" si="19"/>
        <v>3585.7999999999997</v>
      </c>
      <c r="Y66" s="44">
        <f t="shared" si="19"/>
        <v>0</v>
      </c>
      <c r="Z66" s="36">
        <v>216</v>
      </c>
      <c r="AA66" s="36">
        <f t="shared" si="3"/>
        <v>2.5</v>
      </c>
    </row>
    <row r="67" spans="1:27" ht="12.75" customHeight="1" x14ac:dyDescent="0.2">
      <c r="A67" s="326"/>
      <c r="B67" s="323" t="s">
        <v>181</v>
      </c>
      <c r="C67" s="340"/>
      <c r="D67" s="69" t="s">
        <v>74</v>
      </c>
      <c r="E67" s="31" t="s">
        <v>75</v>
      </c>
      <c r="F67" s="31" t="s">
        <v>182</v>
      </c>
      <c r="G67" s="329" t="s">
        <v>183</v>
      </c>
      <c r="H67" s="31" t="s">
        <v>129</v>
      </c>
      <c r="I67" s="32">
        <v>14.9</v>
      </c>
      <c r="J67" s="33">
        <v>109.6</v>
      </c>
      <c r="K67" s="34">
        <v>51.4</v>
      </c>
      <c r="L67" s="34">
        <v>101.4</v>
      </c>
      <c r="M67" s="33">
        <v>150</v>
      </c>
      <c r="N67" s="33">
        <v>150</v>
      </c>
      <c r="O67" s="33">
        <v>150</v>
      </c>
      <c r="P67" s="33">
        <f t="shared" si="16"/>
        <v>574.5</v>
      </c>
      <c r="Q67" s="40" t="s">
        <v>184</v>
      </c>
      <c r="R67" s="45"/>
      <c r="S67" s="45"/>
      <c r="T67" s="45"/>
      <c r="U67" s="46"/>
      <c r="V67" s="46"/>
      <c r="W67" s="45"/>
      <c r="X67" s="45"/>
      <c r="Y67" s="45"/>
      <c r="Z67" s="36">
        <v>101.4</v>
      </c>
      <c r="AA67" s="36">
        <f t="shared" si="3"/>
        <v>8.1999999999999886</v>
      </c>
    </row>
    <row r="68" spans="1:27" ht="12.75" customHeight="1" x14ac:dyDescent="0.2">
      <c r="A68" s="327"/>
      <c r="B68" s="324"/>
      <c r="C68" s="340"/>
      <c r="D68" s="69" t="s">
        <v>74</v>
      </c>
      <c r="E68" s="31" t="s">
        <v>75</v>
      </c>
      <c r="F68" s="31" t="s">
        <v>182</v>
      </c>
      <c r="G68" s="330"/>
      <c r="H68" s="31" t="s">
        <v>78</v>
      </c>
      <c r="I68" s="32">
        <v>721.4</v>
      </c>
      <c r="J68" s="33">
        <v>560</v>
      </c>
      <c r="K68" s="34">
        <v>304.10000000000002</v>
      </c>
      <c r="L68" s="34">
        <v>329.1</v>
      </c>
      <c r="M68" s="33">
        <v>581</v>
      </c>
      <c r="N68" s="33">
        <v>700</v>
      </c>
      <c r="O68" s="33">
        <v>700</v>
      </c>
      <c r="P68" s="33">
        <f t="shared" si="16"/>
        <v>3262.4</v>
      </c>
      <c r="Q68" s="42" t="s">
        <v>185</v>
      </c>
      <c r="R68" s="45"/>
      <c r="S68" s="45"/>
      <c r="T68" s="45"/>
      <c r="U68" s="46"/>
      <c r="V68" s="46"/>
      <c r="W68" s="45"/>
      <c r="X68" s="45"/>
      <c r="Y68" s="45"/>
      <c r="Z68" s="36">
        <v>309.10000000000002</v>
      </c>
      <c r="AA68" s="36">
        <f t="shared" si="3"/>
        <v>250.89999999999998</v>
      </c>
    </row>
    <row r="69" spans="1:27" ht="12.75" customHeight="1" x14ac:dyDescent="0.2">
      <c r="A69" s="328"/>
      <c r="B69" s="325"/>
      <c r="C69" s="340"/>
      <c r="D69" s="69" t="s">
        <v>74</v>
      </c>
      <c r="E69" s="31" t="s">
        <v>75</v>
      </c>
      <c r="F69" s="31" t="s">
        <v>182</v>
      </c>
      <c r="G69" s="331"/>
      <c r="H69" s="31" t="s">
        <v>154</v>
      </c>
      <c r="I69" s="32">
        <v>32.9</v>
      </c>
      <c r="J69" s="33">
        <v>0</v>
      </c>
      <c r="K69" s="34">
        <v>0</v>
      </c>
      <c r="L69" s="34">
        <v>0</v>
      </c>
      <c r="M69" s="33">
        <v>0</v>
      </c>
      <c r="N69" s="33">
        <v>0</v>
      </c>
      <c r="O69" s="33">
        <v>0</v>
      </c>
      <c r="P69" s="33">
        <f t="shared" si="16"/>
        <v>32.9</v>
      </c>
      <c r="Q69" s="48" t="s">
        <v>186</v>
      </c>
      <c r="R69" s="45"/>
      <c r="S69" s="45"/>
      <c r="T69" s="45"/>
      <c r="U69" s="46"/>
      <c r="V69" s="46"/>
      <c r="W69" s="45"/>
      <c r="X69" s="45"/>
      <c r="Y69" s="45"/>
      <c r="Z69" s="36">
        <v>0</v>
      </c>
      <c r="AA69" s="36">
        <f t="shared" si="3"/>
        <v>0</v>
      </c>
    </row>
    <row r="70" spans="1:27" ht="12.75" customHeight="1" x14ac:dyDescent="0.2">
      <c r="A70" s="74"/>
      <c r="B70" s="75" t="s">
        <v>120</v>
      </c>
      <c r="C70" s="341"/>
      <c r="D70" s="74">
        <v>3</v>
      </c>
      <c r="E70" s="76"/>
      <c r="F70" s="76"/>
      <c r="G70" s="76"/>
      <c r="H70" s="76"/>
      <c r="I70" s="77">
        <f>SUM(I60:I69)</f>
        <v>33190.000000000007</v>
      </c>
      <c r="J70" s="70">
        <f>SUM(J60:J69)</f>
        <v>32913.800000000003</v>
      </c>
      <c r="K70" s="78">
        <f>SUM(K60:K69)</f>
        <v>18343.000000000004</v>
      </c>
      <c r="L70" s="78">
        <f>SUM(L60:L69)</f>
        <v>24338.500000000004</v>
      </c>
      <c r="M70" s="70">
        <f t="shared" ref="M70:AA70" si="20">SUM(M60:M69)</f>
        <v>30126.9</v>
      </c>
      <c r="N70" s="70">
        <f t="shared" si="20"/>
        <v>30978.9</v>
      </c>
      <c r="O70" s="70">
        <f t="shared" si="20"/>
        <v>30978.9</v>
      </c>
      <c r="P70" s="70">
        <f t="shared" si="20"/>
        <v>158188.49999999997</v>
      </c>
      <c r="Q70" s="70">
        <f t="shared" si="20"/>
        <v>0</v>
      </c>
      <c r="R70" s="45"/>
      <c r="S70" s="45"/>
      <c r="T70" s="45"/>
      <c r="U70" s="46"/>
      <c r="V70" s="46"/>
      <c r="W70" s="45"/>
      <c r="X70" s="45"/>
      <c r="Y70" s="45"/>
      <c r="Z70" s="33">
        <f t="shared" si="20"/>
        <v>23640.700000000004</v>
      </c>
      <c r="AA70" s="33">
        <f t="shared" si="20"/>
        <v>9273.1000000000022</v>
      </c>
    </row>
    <row r="71" spans="1:27" ht="12.75" customHeight="1" x14ac:dyDescent="0.2">
      <c r="A71" s="74" t="s">
        <v>187</v>
      </c>
      <c r="B71" s="79"/>
      <c r="C71" s="79"/>
      <c r="D71" s="79"/>
      <c r="E71" s="79"/>
      <c r="F71" s="79"/>
      <c r="G71" s="79"/>
      <c r="H71" s="79"/>
      <c r="I71" s="79"/>
      <c r="J71" s="80"/>
      <c r="K71" s="81"/>
      <c r="L71" s="81"/>
      <c r="M71" s="80"/>
      <c r="N71" s="80"/>
      <c r="O71" s="80"/>
      <c r="P71" s="33">
        <f>I71+J71+M71+N71</f>
        <v>0</v>
      </c>
      <c r="Q71" s="82"/>
      <c r="R71" s="33"/>
      <c r="S71" s="33"/>
      <c r="T71" s="33"/>
      <c r="U71" s="59"/>
      <c r="V71" s="59"/>
      <c r="W71" s="33"/>
      <c r="X71" s="33"/>
      <c r="Y71" s="83"/>
      <c r="Z71" s="36"/>
      <c r="AA71" s="36">
        <f t="shared" si="3"/>
        <v>0</v>
      </c>
    </row>
    <row r="72" spans="1:27" ht="12.75" customHeight="1" x14ac:dyDescent="0.2">
      <c r="A72" s="336"/>
      <c r="B72" s="323" t="s">
        <v>188</v>
      </c>
      <c r="C72" s="323"/>
      <c r="D72" s="22" t="s">
        <v>74</v>
      </c>
      <c r="E72" s="31" t="s">
        <v>75</v>
      </c>
      <c r="F72" s="31" t="s">
        <v>182</v>
      </c>
      <c r="G72" s="329" t="s">
        <v>189</v>
      </c>
      <c r="H72" s="31" t="s">
        <v>129</v>
      </c>
      <c r="I72" s="32">
        <v>99.7</v>
      </c>
      <c r="J72" s="36">
        <v>100</v>
      </c>
      <c r="K72" s="84">
        <v>73.8</v>
      </c>
      <c r="L72" s="84">
        <v>99.7</v>
      </c>
      <c r="M72" s="36">
        <v>100</v>
      </c>
      <c r="N72" s="36">
        <v>100</v>
      </c>
      <c r="O72" s="36">
        <v>100</v>
      </c>
      <c r="P72" s="33">
        <f>I72+J72+M72+N72+O72</f>
        <v>499.7</v>
      </c>
      <c r="Q72" s="48" t="s">
        <v>190</v>
      </c>
      <c r="R72" s="45"/>
      <c r="S72" s="45"/>
      <c r="T72" s="45"/>
      <c r="U72" s="46"/>
      <c r="V72" s="46"/>
      <c r="W72" s="45"/>
      <c r="X72" s="45"/>
      <c r="Y72" s="45"/>
      <c r="Z72" s="36">
        <v>99.7</v>
      </c>
      <c r="AA72" s="36">
        <f t="shared" si="3"/>
        <v>0.29999999999999716</v>
      </c>
    </row>
    <row r="73" spans="1:27" ht="12.75" customHeight="1" x14ac:dyDescent="0.2">
      <c r="A73" s="337"/>
      <c r="B73" s="325"/>
      <c r="C73" s="324"/>
      <c r="D73" s="22" t="s">
        <v>74</v>
      </c>
      <c r="E73" s="31" t="s">
        <v>75</v>
      </c>
      <c r="F73" s="31" t="s">
        <v>182</v>
      </c>
      <c r="G73" s="331"/>
      <c r="H73" s="31" t="s">
        <v>78</v>
      </c>
      <c r="I73" s="32">
        <v>664.6</v>
      </c>
      <c r="J73" s="36">
        <v>670.1</v>
      </c>
      <c r="K73" s="84">
        <v>664</v>
      </c>
      <c r="L73" s="84">
        <v>664</v>
      </c>
      <c r="M73" s="36">
        <v>690</v>
      </c>
      <c r="N73" s="36">
        <v>690</v>
      </c>
      <c r="O73" s="36">
        <v>690</v>
      </c>
      <c r="P73" s="33">
        <f t="shared" ref="P73:P80" si="21">I73+J73+M73+N73+O73</f>
        <v>3404.7</v>
      </c>
      <c r="Q73" s="48" t="s">
        <v>191</v>
      </c>
      <c r="R73" s="45"/>
      <c r="S73" s="45"/>
      <c r="T73" s="45"/>
      <c r="U73" s="46"/>
      <c r="V73" s="46"/>
      <c r="W73" s="45"/>
      <c r="X73" s="45"/>
      <c r="Y73" s="45"/>
      <c r="Z73" s="36">
        <v>664.02</v>
      </c>
      <c r="AA73" s="36">
        <f t="shared" ref="AA73:AA105" si="22">J73-Z73</f>
        <v>6.0800000000000409</v>
      </c>
    </row>
    <row r="74" spans="1:27" ht="12.75" customHeight="1" x14ac:dyDescent="0.2">
      <c r="A74" s="336"/>
      <c r="B74" s="323" t="s">
        <v>192</v>
      </c>
      <c r="C74" s="324"/>
      <c r="D74" s="22" t="s">
        <v>74</v>
      </c>
      <c r="E74" s="31" t="s">
        <v>75</v>
      </c>
      <c r="F74" s="31" t="s">
        <v>182</v>
      </c>
      <c r="G74" s="31" t="s">
        <v>193</v>
      </c>
      <c r="H74" s="31" t="s">
        <v>129</v>
      </c>
      <c r="I74" s="22">
        <v>423.9</v>
      </c>
      <c r="J74" s="36">
        <v>431.3</v>
      </c>
      <c r="K74" s="84">
        <v>431.3</v>
      </c>
      <c r="L74" s="84">
        <v>431.3</v>
      </c>
      <c r="M74" s="36">
        <v>431.3</v>
      </c>
      <c r="N74" s="36">
        <v>431.3</v>
      </c>
      <c r="O74" s="36">
        <v>431.3</v>
      </c>
      <c r="P74" s="33">
        <f t="shared" si="21"/>
        <v>2149.1</v>
      </c>
      <c r="Q74" s="42" t="s">
        <v>194</v>
      </c>
      <c r="R74" s="45"/>
      <c r="S74" s="45"/>
      <c r="T74" s="45"/>
      <c r="U74" s="46"/>
      <c r="V74" s="46"/>
      <c r="W74" s="45"/>
      <c r="X74" s="45"/>
      <c r="Y74" s="45"/>
      <c r="Z74" s="36">
        <v>431.3</v>
      </c>
      <c r="AA74" s="36">
        <f t="shared" si="22"/>
        <v>0</v>
      </c>
    </row>
    <row r="75" spans="1:27" ht="12.75" customHeight="1" x14ac:dyDescent="0.2">
      <c r="A75" s="337"/>
      <c r="B75" s="325"/>
      <c r="C75" s="324"/>
      <c r="D75" s="22" t="s">
        <v>74</v>
      </c>
      <c r="E75" s="31" t="s">
        <v>75</v>
      </c>
      <c r="F75" s="31" t="s">
        <v>182</v>
      </c>
      <c r="G75" s="31" t="s">
        <v>195</v>
      </c>
      <c r="H75" s="31" t="s">
        <v>129</v>
      </c>
      <c r="I75" s="22">
        <v>224.9</v>
      </c>
      <c r="J75" s="36">
        <v>259.8</v>
      </c>
      <c r="K75" s="84">
        <v>0</v>
      </c>
      <c r="L75" s="84">
        <v>228.8</v>
      </c>
      <c r="M75" s="36">
        <v>0</v>
      </c>
      <c r="N75" s="36">
        <v>0</v>
      </c>
      <c r="O75" s="36">
        <v>0</v>
      </c>
      <c r="P75" s="33">
        <f t="shared" si="21"/>
        <v>484.70000000000005</v>
      </c>
      <c r="Q75" s="42" t="s">
        <v>196</v>
      </c>
      <c r="R75" s="45"/>
      <c r="S75" s="45"/>
      <c r="T75" s="45"/>
      <c r="U75" s="46"/>
      <c r="V75" s="46"/>
      <c r="W75" s="45"/>
      <c r="X75" s="45"/>
      <c r="Y75" s="45"/>
      <c r="Z75" s="36">
        <v>228.8</v>
      </c>
      <c r="AA75" s="36">
        <f t="shared" si="22"/>
        <v>31</v>
      </c>
    </row>
    <row r="76" spans="1:27" ht="12.75" customHeight="1" x14ac:dyDescent="0.2">
      <c r="A76" s="74"/>
      <c r="B76" s="22" t="s">
        <v>197</v>
      </c>
      <c r="C76" s="324"/>
      <c r="D76" s="22" t="s">
        <v>74</v>
      </c>
      <c r="E76" s="31" t="s">
        <v>75</v>
      </c>
      <c r="F76" s="31" t="s">
        <v>182</v>
      </c>
      <c r="G76" s="31" t="s">
        <v>198</v>
      </c>
      <c r="H76" s="31" t="s">
        <v>78</v>
      </c>
      <c r="I76" s="32">
        <v>2</v>
      </c>
      <c r="J76" s="36">
        <v>2.1</v>
      </c>
      <c r="K76" s="84">
        <v>0</v>
      </c>
      <c r="L76" s="84">
        <v>2.1</v>
      </c>
      <c r="M76" s="36">
        <v>2.1</v>
      </c>
      <c r="N76" s="36">
        <v>2.1</v>
      </c>
      <c r="O76" s="36">
        <v>2.1</v>
      </c>
      <c r="P76" s="33">
        <f t="shared" si="21"/>
        <v>10.399999999999999</v>
      </c>
      <c r="Q76" s="42" t="s">
        <v>199</v>
      </c>
      <c r="R76" s="54" t="s">
        <v>63</v>
      </c>
      <c r="S76" s="54">
        <f t="shared" ref="S76:Y76" si="23">S77+S78+S79</f>
        <v>53101.5</v>
      </c>
      <c r="T76" s="54">
        <f t="shared" si="23"/>
        <v>55173.19999999999</v>
      </c>
      <c r="U76" s="55">
        <f t="shared" si="23"/>
        <v>28496.200000000004</v>
      </c>
      <c r="V76" s="55">
        <f t="shared" si="23"/>
        <v>39296.400000000001</v>
      </c>
      <c r="W76" s="55">
        <f t="shared" si="23"/>
        <v>47177.80000000001</v>
      </c>
      <c r="X76" s="55">
        <f t="shared" si="23"/>
        <v>47351.80000000001</v>
      </c>
      <c r="Y76" s="55">
        <f t="shared" si="23"/>
        <v>46245.200000000012</v>
      </c>
      <c r="Z76" s="36">
        <v>2.1</v>
      </c>
      <c r="AA76" s="36">
        <f t="shared" si="22"/>
        <v>0</v>
      </c>
    </row>
    <row r="77" spans="1:27" ht="12.75" customHeight="1" x14ac:dyDescent="0.2">
      <c r="A77" s="72"/>
      <c r="B77" s="22" t="s">
        <v>200</v>
      </c>
      <c r="C77" s="324"/>
      <c r="D77" s="30" t="s">
        <v>85</v>
      </c>
      <c r="E77" s="31" t="s">
        <v>75</v>
      </c>
      <c r="F77" s="31" t="s">
        <v>182</v>
      </c>
      <c r="G77" s="31" t="s">
        <v>201</v>
      </c>
      <c r="H77" s="31" t="s">
        <v>129</v>
      </c>
      <c r="I77" s="22">
        <v>1513.6</v>
      </c>
      <c r="J77" s="33">
        <v>1612.6</v>
      </c>
      <c r="K77" s="34">
        <v>0</v>
      </c>
      <c r="L77" s="34">
        <v>1540.1</v>
      </c>
      <c r="M77" s="33">
        <v>1540.1</v>
      </c>
      <c r="N77" s="33">
        <v>1540.1</v>
      </c>
      <c r="O77" s="33">
        <v>0</v>
      </c>
      <c r="P77" s="33">
        <f t="shared" si="21"/>
        <v>6206.4</v>
      </c>
      <c r="Q77" s="50" t="s">
        <v>202</v>
      </c>
      <c r="R77" s="36" t="s">
        <v>203</v>
      </c>
      <c r="S77" s="36">
        <f t="shared" ref="S77:Y77" si="24">I83+I84+I85+I86+I87+I88+I89+I90+I91+I92+I93+I94+I95+I96+I97+I103+I104</f>
        <v>50228.1</v>
      </c>
      <c r="T77" s="36">
        <f t="shared" si="24"/>
        <v>54072.999999999993</v>
      </c>
      <c r="U77" s="37">
        <f t="shared" si="24"/>
        <v>28041.300000000003</v>
      </c>
      <c r="V77" s="37">
        <f t="shared" si="24"/>
        <v>38548.1</v>
      </c>
      <c r="W77" s="37">
        <f t="shared" si="24"/>
        <v>46071.200000000012</v>
      </c>
      <c r="X77" s="37">
        <f t="shared" si="24"/>
        <v>46245.200000000012</v>
      </c>
      <c r="Y77" s="37">
        <f t="shared" si="24"/>
        <v>46245.200000000012</v>
      </c>
      <c r="Z77" s="36">
        <v>1540.1</v>
      </c>
      <c r="AA77" s="36">
        <f t="shared" si="22"/>
        <v>72.5</v>
      </c>
    </row>
    <row r="78" spans="1:27" ht="12.75" customHeight="1" x14ac:dyDescent="0.2">
      <c r="A78" s="326" t="s">
        <v>105</v>
      </c>
      <c r="B78" s="323" t="s">
        <v>204</v>
      </c>
      <c r="C78" s="324"/>
      <c r="D78" s="326" t="s">
        <v>85</v>
      </c>
      <c r="E78" s="31" t="s">
        <v>75</v>
      </c>
      <c r="F78" s="31" t="s">
        <v>182</v>
      </c>
      <c r="G78" s="31" t="s">
        <v>205</v>
      </c>
      <c r="H78" s="31" t="s">
        <v>129</v>
      </c>
      <c r="I78" s="22">
        <v>1395</v>
      </c>
      <c r="J78" s="33">
        <v>1815.2</v>
      </c>
      <c r="K78" s="34">
        <v>1772.4</v>
      </c>
      <c r="L78" s="34">
        <v>1772.4</v>
      </c>
      <c r="M78" s="33">
        <v>1912</v>
      </c>
      <c r="N78" s="33">
        <v>1912</v>
      </c>
      <c r="O78" s="33">
        <v>0</v>
      </c>
      <c r="P78" s="33">
        <f t="shared" si="21"/>
        <v>7034.2</v>
      </c>
      <c r="Q78" s="50" t="s">
        <v>166</v>
      </c>
      <c r="R78" s="36" t="s">
        <v>85</v>
      </c>
      <c r="S78" s="36">
        <f>I98+I99+I100+I101</f>
        <v>1065.5</v>
      </c>
      <c r="T78" s="36">
        <f t="shared" ref="T78:Y78" si="25">J98+J100+J101+J99</f>
        <v>1100.2</v>
      </c>
      <c r="U78" s="37">
        <f t="shared" si="25"/>
        <v>454.9</v>
      </c>
      <c r="V78" s="37">
        <f t="shared" si="25"/>
        <v>748.3</v>
      </c>
      <c r="W78" s="37">
        <f t="shared" si="25"/>
        <v>1106.6000000000001</v>
      </c>
      <c r="X78" s="37">
        <f t="shared" si="25"/>
        <v>1106.6000000000001</v>
      </c>
      <c r="Y78" s="37">
        <f t="shared" si="25"/>
        <v>0</v>
      </c>
      <c r="Z78" s="36">
        <v>1772.4</v>
      </c>
      <c r="AA78" s="36">
        <f t="shared" si="22"/>
        <v>42.799999999999955</v>
      </c>
    </row>
    <row r="79" spans="1:27" ht="12.75" customHeight="1" x14ac:dyDescent="0.2">
      <c r="A79" s="327"/>
      <c r="B79" s="324"/>
      <c r="C79" s="324"/>
      <c r="D79" s="327"/>
      <c r="E79" s="31" t="s">
        <v>75</v>
      </c>
      <c r="F79" s="31" t="s">
        <v>182</v>
      </c>
      <c r="G79" s="31" t="s">
        <v>205</v>
      </c>
      <c r="H79" s="31" t="s">
        <v>78</v>
      </c>
      <c r="I79" s="32">
        <v>120.1</v>
      </c>
      <c r="J79" s="33">
        <v>230.5</v>
      </c>
      <c r="K79" s="34">
        <v>226.9</v>
      </c>
      <c r="L79" s="34">
        <v>226.9</v>
      </c>
      <c r="M79" s="33">
        <v>133.69999999999999</v>
      </c>
      <c r="N79" s="33">
        <v>133.69999999999999</v>
      </c>
      <c r="O79" s="33">
        <v>0</v>
      </c>
      <c r="P79" s="33">
        <f t="shared" si="21"/>
        <v>618</v>
      </c>
      <c r="Q79" s="50" t="s">
        <v>206</v>
      </c>
      <c r="R79" s="43" t="s">
        <v>94</v>
      </c>
      <c r="S79" s="43">
        <f t="shared" ref="S79:Y79" si="26">I102</f>
        <v>1807.9</v>
      </c>
      <c r="T79" s="43">
        <f t="shared" si="26"/>
        <v>0</v>
      </c>
      <c r="U79" s="44">
        <f t="shared" si="26"/>
        <v>0</v>
      </c>
      <c r="V79" s="44">
        <f t="shared" si="26"/>
        <v>0</v>
      </c>
      <c r="W79" s="44">
        <f t="shared" si="26"/>
        <v>0</v>
      </c>
      <c r="X79" s="44">
        <f t="shared" si="26"/>
        <v>0</v>
      </c>
      <c r="Y79" s="44">
        <f t="shared" si="26"/>
        <v>0</v>
      </c>
      <c r="Z79" s="36">
        <v>226.9</v>
      </c>
      <c r="AA79" s="36">
        <f t="shared" si="22"/>
        <v>3.5999999999999943</v>
      </c>
    </row>
    <row r="80" spans="1:27" ht="12.75" customHeight="1" x14ac:dyDescent="0.2">
      <c r="A80" s="328"/>
      <c r="B80" s="325"/>
      <c r="C80" s="324"/>
      <c r="D80" s="328"/>
      <c r="E80" s="31" t="s">
        <v>75</v>
      </c>
      <c r="F80" s="31" t="s">
        <v>182</v>
      </c>
      <c r="G80" s="31" t="s">
        <v>205</v>
      </c>
      <c r="H80" s="31" t="s">
        <v>154</v>
      </c>
      <c r="I80" s="32">
        <v>12</v>
      </c>
      <c r="J80" s="33">
        <v>0</v>
      </c>
      <c r="K80" s="34">
        <v>0</v>
      </c>
      <c r="L80" s="34">
        <v>0</v>
      </c>
      <c r="M80" s="33">
        <v>0</v>
      </c>
      <c r="N80" s="33">
        <v>0</v>
      </c>
      <c r="O80" s="33">
        <v>0</v>
      </c>
      <c r="P80" s="33">
        <f t="shared" si="21"/>
        <v>12</v>
      </c>
      <c r="Q80" s="50" t="s">
        <v>207</v>
      </c>
      <c r="R80" s="45"/>
      <c r="S80" s="45"/>
      <c r="T80" s="45"/>
      <c r="U80" s="46"/>
      <c r="V80" s="46"/>
      <c r="W80" s="45"/>
      <c r="X80" s="45"/>
      <c r="Y80" s="45"/>
      <c r="Z80" s="36">
        <v>0</v>
      </c>
      <c r="AA80" s="36">
        <f t="shared" si="22"/>
        <v>0</v>
      </c>
    </row>
    <row r="81" spans="1:27" ht="12.75" customHeight="1" x14ac:dyDescent="0.2">
      <c r="A81" s="74"/>
      <c r="B81" s="85" t="s">
        <v>120</v>
      </c>
      <c r="C81" s="325"/>
      <c r="D81" s="30">
        <v>4</v>
      </c>
      <c r="E81" s="31"/>
      <c r="F81" s="31"/>
      <c r="G81" s="31"/>
      <c r="H81" s="31"/>
      <c r="I81" s="73">
        <f>SUM(I72:I80)</f>
        <v>4455.8</v>
      </c>
      <c r="J81" s="33">
        <f>SUM(J72:J80)</f>
        <v>5121.5999999999995</v>
      </c>
      <c r="K81" s="34">
        <f>SUM(K72:K80)</f>
        <v>3168.4</v>
      </c>
      <c r="L81" s="34">
        <f>SUM(L72:L80)</f>
        <v>4965.2999999999993</v>
      </c>
      <c r="M81" s="33">
        <f t="shared" ref="M81:AA81" si="27">SUM(M72:M80)</f>
        <v>4809.2</v>
      </c>
      <c r="N81" s="33">
        <f t="shared" si="27"/>
        <v>4809.2</v>
      </c>
      <c r="O81" s="33">
        <f t="shared" si="27"/>
        <v>1223.3999999999999</v>
      </c>
      <c r="P81" s="33">
        <f t="shared" si="27"/>
        <v>20419.2</v>
      </c>
      <c r="Q81" s="33">
        <f t="shared" si="27"/>
        <v>0</v>
      </c>
      <c r="R81" s="45"/>
      <c r="S81" s="45"/>
      <c r="T81" s="45"/>
      <c r="U81" s="46"/>
      <c r="V81" s="46"/>
      <c r="W81" s="45"/>
      <c r="X81" s="45"/>
      <c r="Y81" s="45"/>
      <c r="Z81" s="33">
        <f t="shared" si="27"/>
        <v>4965.32</v>
      </c>
      <c r="AA81" s="33">
        <f t="shared" si="27"/>
        <v>156.28</v>
      </c>
    </row>
    <row r="82" spans="1:27" ht="12.75" customHeight="1" x14ac:dyDescent="0.2">
      <c r="A82" s="74" t="s">
        <v>208</v>
      </c>
      <c r="B82" s="74"/>
      <c r="C82" s="74"/>
      <c r="D82" s="74"/>
      <c r="E82" s="74"/>
      <c r="F82" s="74"/>
      <c r="G82" s="74"/>
      <c r="H82" s="74"/>
      <c r="I82" s="74"/>
      <c r="J82" s="86"/>
      <c r="K82" s="87"/>
      <c r="L82" s="87"/>
      <c r="M82" s="86"/>
      <c r="N82" s="86"/>
      <c r="O82" s="86"/>
      <c r="P82" s="33">
        <f>I82+J82+M82+N82</f>
        <v>0</v>
      </c>
      <c r="Q82" s="68"/>
      <c r="R82" s="45"/>
      <c r="S82" s="45"/>
      <c r="T82" s="45"/>
      <c r="U82" s="46"/>
      <c r="V82" s="46"/>
      <c r="W82" s="45"/>
      <c r="X82" s="45"/>
      <c r="Y82" s="45"/>
      <c r="Z82" s="36"/>
      <c r="AA82" s="36">
        <f t="shared" si="22"/>
        <v>0</v>
      </c>
    </row>
    <row r="83" spans="1:27" ht="12.75" customHeight="1" x14ac:dyDescent="0.2">
      <c r="A83" s="52"/>
      <c r="B83" s="52"/>
      <c r="C83" s="52"/>
      <c r="D83" s="69" t="s">
        <v>74</v>
      </c>
      <c r="E83" s="31" t="s">
        <v>75</v>
      </c>
      <c r="F83" s="31" t="s">
        <v>168</v>
      </c>
      <c r="G83" s="329" t="s">
        <v>209</v>
      </c>
      <c r="H83" s="30">
        <v>120</v>
      </c>
      <c r="I83" s="88">
        <v>3879.9</v>
      </c>
      <c r="J83" s="59">
        <v>3107.9</v>
      </c>
      <c r="K83" s="34">
        <v>1875.4</v>
      </c>
      <c r="L83" s="34">
        <v>2520.6999999999998</v>
      </c>
      <c r="M83" s="59">
        <v>3240.6</v>
      </c>
      <c r="N83" s="59">
        <v>3240.6</v>
      </c>
      <c r="O83" s="59">
        <v>3240.6</v>
      </c>
      <c r="P83" s="59">
        <f>I83+J83+M83+N83+O83</f>
        <v>16709.599999999999</v>
      </c>
      <c r="Q83" s="50"/>
      <c r="R83" s="45"/>
      <c r="S83" s="45"/>
      <c r="T83" s="45"/>
      <c r="U83" s="46"/>
      <c r="V83" s="46"/>
      <c r="W83" s="45"/>
      <c r="X83" s="45"/>
      <c r="Y83" s="45"/>
      <c r="Z83" s="36">
        <v>2286.6999999999998</v>
      </c>
      <c r="AA83" s="36">
        <f t="shared" si="22"/>
        <v>821.20000000000027</v>
      </c>
    </row>
    <row r="84" spans="1:27" ht="12.75" customHeight="1" x14ac:dyDescent="0.2">
      <c r="A84" s="52"/>
      <c r="B84" s="52"/>
      <c r="C84" s="52"/>
      <c r="D84" s="69" t="s">
        <v>74</v>
      </c>
      <c r="E84" s="31" t="s">
        <v>75</v>
      </c>
      <c r="F84" s="31" t="s">
        <v>168</v>
      </c>
      <c r="G84" s="330"/>
      <c r="H84" s="30">
        <v>244</v>
      </c>
      <c r="I84" s="88">
        <v>324.10000000000002</v>
      </c>
      <c r="J84" s="59">
        <v>229.8</v>
      </c>
      <c r="K84" s="34">
        <v>0</v>
      </c>
      <c r="L84" s="34">
        <v>227.4</v>
      </c>
      <c r="M84" s="59">
        <v>184.6</v>
      </c>
      <c r="N84" s="59">
        <v>184.6</v>
      </c>
      <c r="O84" s="59">
        <v>184.6</v>
      </c>
      <c r="P84" s="59">
        <f t="shared" ref="P84:P105" si="28">I84+J84+M84+N84+O84</f>
        <v>1107.7</v>
      </c>
      <c r="Q84" s="50"/>
      <c r="R84" s="45"/>
      <c r="S84" s="45"/>
      <c r="T84" s="45"/>
      <c r="U84" s="46"/>
      <c r="V84" s="46"/>
      <c r="W84" s="45"/>
      <c r="X84" s="45"/>
      <c r="Y84" s="45"/>
      <c r="Z84" s="36">
        <v>227.4</v>
      </c>
      <c r="AA84" s="36">
        <f t="shared" si="22"/>
        <v>2.4000000000000057</v>
      </c>
    </row>
    <row r="85" spans="1:27" ht="12.75" customHeight="1" x14ac:dyDescent="0.2">
      <c r="A85" s="326"/>
      <c r="B85" s="323" t="s">
        <v>210</v>
      </c>
      <c r="C85" s="326"/>
      <c r="D85" s="69" t="s">
        <v>74</v>
      </c>
      <c r="E85" s="31" t="s">
        <v>75</v>
      </c>
      <c r="F85" s="31" t="s">
        <v>168</v>
      </c>
      <c r="G85" s="330"/>
      <c r="H85" s="30">
        <v>122</v>
      </c>
      <c r="I85" s="88">
        <v>0</v>
      </c>
      <c r="J85" s="59">
        <v>15.2</v>
      </c>
      <c r="K85" s="34">
        <v>0</v>
      </c>
      <c r="L85" s="34">
        <v>0.1</v>
      </c>
      <c r="M85" s="59">
        <v>17</v>
      </c>
      <c r="N85" s="59">
        <v>17</v>
      </c>
      <c r="O85" s="59">
        <v>17</v>
      </c>
      <c r="P85" s="59">
        <f t="shared" si="28"/>
        <v>66.2</v>
      </c>
      <c r="Q85" s="50"/>
      <c r="R85" s="45"/>
      <c r="S85" s="45"/>
      <c r="T85" s="45"/>
      <c r="U85" s="46"/>
      <c r="V85" s="46"/>
      <c r="W85" s="45"/>
      <c r="X85" s="45"/>
      <c r="Y85" s="45"/>
      <c r="Z85" s="36">
        <v>0.1</v>
      </c>
      <c r="AA85" s="36">
        <f t="shared" si="22"/>
        <v>15.1</v>
      </c>
    </row>
    <row r="86" spans="1:27" ht="12.75" customHeight="1" x14ac:dyDescent="0.2">
      <c r="A86" s="328"/>
      <c r="B86" s="325"/>
      <c r="C86" s="327"/>
      <c r="D86" s="69" t="s">
        <v>74</v>
      </c>
      <c r="E86" s="31" t="s">
        <v>75</v>
      </c>
      <c r="F86" s="31" t="s">
        <v>168</v>
      </c>
      <c r="G86" s="331"/>
      <c r="H86" s="30">
        <v>853</v>
      </c>
      <c r="I86" s="88">
        <v>0</v>
      </c>
      <c r="J86" s="59">
        <v>4.7</v>
      </c>
      <c r="K86" s="34">
        <v>0</v>
      </c>
      <c r="L86" s="34">
        <v>1</v>
      </c>
      <c r="M86" s="59">
        <v>0.5</v>
      </c>
      <c r="N86" s="59">
        <v>0.5</v>
      </c>
      <c r="O86" s="59">
        <v>0.5</v>
      </c>
      <c r="P86" s="59">
        <f t="shared" si="28"/>
        <v>6.2</v>
      </c>
      <c r="Q86" s="40"/>
      <c r="R86" s="45"/>
      <c r="S86" s="45"/>
      <c r="T86" s="45"/>
      <c r="U86" s="46"/>
      <c r="V86" s="46"/>
      <c r="W86" s="45"/>
      <c r="X86" s="45"/>
      <c r="Y86" s="45"/>
      <c r="Z86" s="36">
        <v>0.9</v>
      </c>
      <c r="AA86" s="36">
        <f t="shared" si="22"/>
        <v>3.8000000000000003</v>
      </c>
    </row>
    <row r="87" spans="1:27" ht="12.75" customHeight="1" x14ac:dyDescent="0.2">
      <c r="A87" s="326"/>
      <c r="B87" s="323" t="s">
        <v>211</v>
      </c>
      <c r="C87" s="327"/>
      <c r="D87" s="69" t="s">
        <v>74</v>
      </c>
      <c r="E87" s="31" t="s">
        <v>75</v>
      </c>
      <c r="F87" s="31" t="s">
        <v>168</v>
      </c>
      <c r="G87" s="329" t="s">
        <v>212</v>
      </c>
      <c r="H87" s="30">
        <v>111</v>
      </c>
      <c r="I87" s="88">
        <v>26174.7</v>
      </c>
      <c r="J87" s="59">
        <v>29416.3</v>
      </c>
      <c r="K87" s="34">
        <v>24507</v>
      </c>
      <c r="L87" s="34">
        <v>20688.8</v>
      </c>
      <c r="M87" s="59">
        <v>24181.4</v>
      </c>
      <c r="N87" s="59">
        <v>24355.4</v>
      </c>
      <c r="O87" s="59">
        <v>24355.4</v>
      </c>
      <c r="P87" s="59">
        <f t="shared" si="28"/>
        <v>128483.19999999998</v>
      </c>
      <c r="Q87" s="40" t="s">
        <v>213</v>
      </c>
      <c r="R87" s="45"/>
      <c r="S87" s="45"/>
      <c r="T87" s="45"/>
      <c r="U87" s="46"/>
      <c r="V87" s="46"/>
      <c r="W87" s="45"/>
      <c r="X87" s="45"/>
      <c r="Y87" s="45"/>
      <c r="Z87" s="36">
        <v>18985.3</v>
      </c>
      <c r="AA87" s="36">
        <f t="shared" si="22"/>
        <v>10431</v>
      </c>
    </row>
    <row r="88" spans="1:27" ht="12.75" customHeight="1" x14ac:dyDescent="0.2">
      <c r="A88" s="327"/>
      <c r="B88" s="324"/>
      <c r="C88" s="327"/>
      <c r="D88" s="69" t="s">
        <v>74</v>
      </c>
      <c r="E88" s="31" t="s">
        <v>75</v>
      </c>
      <c r="F88" s="31" t="s">
        <v>168</v>
      </c>
      <c r="G88" s="330"/>
      <c r="H88" s="30">
        <v>244</v>
      </c>
      <c r="I88" s="88">
        <v>12871.5</v>
      </c>
      <c r="J88" s="59">
        <v>12575.8</v>
      </c>
      <c r="K88" s="34">
        <v>0</v>
      </c>
      <c r="L88" s="34">
        <v>8679.1</v>
      </c>
      <c r="M88" s="59">
        <v>12520</v>
      </c>
      <c r="N88" s="59">
        <v>12520</v>
      </c>
      <c r="O88" s="59">
        <v>12520</v>
      </c>
      <c r="P88" s="59">
        <f t="shared" si="28"/>
        <v>63007.3</v>
      </c>
      <c r="Q88" s="40" t="s">
        <v>214</v>
      </c>
      <c r="R88" s="45"/>
      <c r="S88" s="45"/>
      <c r="T88" s="45"/>
      <c r="U88" s="46"/>
      <c r="V88" s="46"/>
      <c r="W88" s="45"/>
      <c r="X88" s="45"/>
      <c r="Y88" s="45"/>
      <c r="Z88" s="36">
        <v>8181.6</v>
      </c>
      <c r="AA88" s="36">
        <f t="shared" si="22"/>
        <v>4394.1999999999989</v>
      </c>
    </row>
    <row r="89" spans="1:27" ht="12.75" customHeight="1" x14ac:dyDescent="0.2">
      <c r="A89" s="327"/>
      <c r="B89" s="324"/>
      <c r="C89" s="327"/>
      <c r="D89" s="69" t="s">
        <v>74</v>
      </c>
      <c r="E89" s="31" t="s">
        <v>75</v>
      </c>
      <c r="F89" s="31" t="s">
        <v>168</v>
      </c>
      <c r="G89" s="330"/>
      <c r="H89" s="30">
        <v>611</v>
      </c>
      <c r="I89" s="88">
        <v>5209.8</v>
      </c>
      <c r="J89" s="59">
        <v>5557.8</v>
      </c>
      <c r="K89" s="34">
        <v>0</v>
      </c>
      <c r="L89" s="34">
        <v>3757.4</v>
      </c>
      <c r="M89" s="59">
        <v>5025.3</v>
      </c>
      <c r="N89" s="59">
        <v>5025.3</v>
      </c>
      <c r="O89" s="59">
        <v>5025.3</v>
      </c>
      <c r="P89" s="33">
        <f t="shared" si="28"/>
        <v>25843.5</v>
      </c>
      <c r="Q89" s="40" t="s">
        <v>215</v>
      </c>
      <c r="R89" s="45"/>
      <c r="S89" s="45"/>
      <c r="T89" s="45"/>
      <c r="U89" s="46"/>
      <c r="V89" s="46"/>
      <c r="W89" s="45"/>
      <c r="X89" s="45"/>
      <c r="Y89" s="45"/>
      <c r="Z89" s="36">
        <v>3672.6</v>
      </c>
      <c r="AA89" s="36">
        <f t="shared" si="22"/>
        <v>1885.2000000000003</v>
      </c>
    </row>
    <row r="90" spans="1:27" ht="12.75" customHeight="1" x14ac:dyDescent="0.2">
      <c r="A90" s="327"/>
      <c r="B90" s="324"/>
      <c r="C90" s="327"/>
      <c r="D90" s="69" t="s">
        <v>74</v>
      </c>
      <c r="E90" s="31" t="s">
        <v>75</v>
      </c>
      <c r="F90" s="31" t="s">
        <v>168</v>
      </c>
      <c r="G90" s="330"/>
      <c r="H90" s="30">
        <v>112</v>
      </c>
      <c r="I90" s="88">
        <v>0</v>
      </c>
      <c r="J90" s="59">
        <v>2.7</v>
      </c>
      <c r="K90" s="34">
        <v>0</v>
      </c>
      <c r="L90" s="34">
        <v>1.9</v>
      </c>
      <c r="M90" s="59">
        <v>1.8</v>
      </c>
      <c r="N90" s="59">
        <v>1.8</v>
      </c>
      <c r="O90" s="59">
        <v>1.8</v>
      </c>
      <c r="P90" s="59">
        <f t="shared" si="28"/>
        <v>8.1</v>
      </c>
      <c r="Q90" s="50"/>
      <c r="R90" s="45"/>
      <c r="S90" s="45"/>
      <c r="T90" s="45"/>
      <c r="U90" s="46"/>
      <c r="V90" s="46"/>
      <c r="W90" s="45"/>
      <c r="X90" s="45"/>
      <c r="Y90" s="45"/>
      <c r="Z90" s="36">
        <v>1.7</v>
      </c>
      <c r="AA90" s="36">
        <f t="shared" si="22"/>
        <v>1.0000000000000002</v>
      </c>
    </row>
    <row r="91" spans="1:27" ht="12.75" customHeight="1" x14ac:dyDescent="0.2">
      <c r="A91" s="328"/>
      <c r="B91" s="324"/>
      <c r="C91" s="327"/>
      <c r="D91" s="69" t="s">
        <v>74</v>
      </c>
      <c r="E91" s="31" t="s">
        <v>75</v>
      </c>
      <c r="F91" s="31" t="s">
        <v>168</v>
      </c>
      <c r="G91" s="330"/>
      <c r="H91" s="30">
        <v>612</v>
      </c>
      <c r="I91" s="88">
        <v>0</v>
      </c>
      <c r="J91" s="59">
        <v>100</v>
      </c>
      <c r="K91" s="34">
        <v>0</v>
      </c>
      <c r="L91" s="34">
        <v>100</v>
      </c>
      <c r="M91" s="59">
        <v>0</v>
      </c>
      <c r="N91" s="59"/>
      <c r="O91" s="59"/>
      <c r="P91" s="59">
        <f t="shared" si="28"/>
        <v>100</v>
      </c>
      <c r="Q91" s="40" t="s">
        <v>215</v>
      </c>
      <c r="R91" s="45"/>
      <c r="S91" s="45"/>
      <c r="T91" s="45"/>
      <c r="U91" s="46"/>
      <c r="V91" s="46"/>
      <c r="W91" s="45"/>
      <c r="X91" s="45"/>
      <c r="Y91" s="45"/>
      <c r="Z91" s="36">
        <v>100</v>
      </c>
      <c r="AA91" s="36">
        <f t="shared" si="22"/>
        <v>0</v>
      </c>
    </row>
    <row r="92" spans="1:27" ht="12.75" customHeight="1" x14ac:dyDescent="0.2">
      <c r="A92" s="89"/>
      <c r="B92" s="325"/>
      <c r="C92" s="327"/>
      <c r="D92" s="69" t="s">
        <v>74</v>
      </c>
      <c r="E92" s="31" t="s">
        <v>75</v>
      </c>
      <c r="F92" s="31" t="s">
        <v>168</v>
      </c>
      <c r="G92" s="331"/>
      <c r="H92" s="30">
        <v>853</v>
      </c>
      <c r="I92" s="88">
        <v>0</v>
      </c>
      <c r="J92" s="59">
        <v>327.10000000000002</v>
      </c>
      <c r="K92" s="34">
        <v>0</v>
      </c>
      <c r="L92" s="34">
        <v>278.10000000000002</v>
      </c>
      <c r="M92" s="59">
        <v>0</v>
      </c>
      <c r="N92" s="59"/>
      <c r="O92" s="59"/>
      <c r="P92" s="59">
        <f t="shared" si="28"/>
        <v>327.10000000000002</v>
      </c>
      <c r="Q92" s="50"/>
      <c r="R92" s="54" t="s">
        <v>63</v>
      </c>
      <c r="S92" s="54">
        <f t="shared" ref="S92:Y92" si="29">S93+S94+S95</f>
        <v>504711.35299999994</v>
      </c>
      <c r="T92" s="54">
        <f t="shared" si="29"/>
        <v>530154.29999999993</v>
      </c>
      <c r="U92" s="55">
        <f t="shared" si="29"/>
        <v>281112.60000000003</v>
      </c>
      <c r="V92" s="55">
        <f t="shared" si="29"/>
        <v>366889.6</v>
      </c>
      <c r="W92" s="55">
        <f t="shared" si="29"/>
        <v>486958.2</v>
      </c>
      <c r="X92" s="55">
        <f t="shared" si="29"/>
        <v>466606.9</v>
      </c>
      <c r="Y92" s="55">
        <f t="shared" si="29"/>
        <v>189769.40000000002</v>
      </c>
      <c r="Z92" s="36">
        <v>262.2</v>
      </c>
      <c r="AA92" s="36">
        <f t="shared" si="22"/>
        <v>64.900000000000034</v>
      </c>
    </row>
    <row r="93" spans="1:27" ht="12.75" customHeight="1" x14ac:dyDescent="0.2">
      <c r="A93" s="72"/>
      <c r="B93" s="22" t="s">
        <v>216</v>
      </c>
      <c r="C93" s="327"/>
      <c r="D93" s="69" t="s">
        <v>74</v>
      </c>
      <c r="E93" s="31" t="s">
        <v>75</v>
      </c>
      <c r="F93" s="31" t="s">
        <v>217</v>
      </c>
      <c r="G93" s="329" t="s">
        <v>218</v>
      </c>
      <c r="H93" s="30">
        <v>244</v>
      </c>
      <c r="I93" s="88">
        <v>800</v>
      </c>
      <c r="J93" s="59">
        <v>202.4</v>
      </c>
      <c r="K93" s="34">
        <v>202.4</v>
      </c>
      <c r="L93" s="34">
        <v>202.4</v>
      </c>
      <c r="M93" s="59">
        <v>800</v>
      </c>
      <c r="N93" s="59">
        <v>800</v>
      </c>
      <c r="O93" s="59">
        <v>800</v>
      </c>
      <c r="P93" s="59">
        <f t="shared" si="28"/>
        <v>3402.4</v>
      </c>
      <c r="Q93" s="50"/>
      <c r="R93" s="36" t="s">
        <v>74</v>
      </c>
      <c r="S93" s="36">
        <f t="shared" ref="S93:U94" si="30">S77+S65+S57+S27+S8</f>
        <v>213249.353</v>
      </c>
      <c r="T93" s="36">
        <f t="shared" si="30"/>
        <v>230529.39999999997</v>
      </c>
      <c r="U93" s="37">
        <f t="shared" si="30"/>
        <v>123383.40000000001</v>
      </c>
      <c r="V93" s="37">
        <f t="shared" ref="V93:Y94" si="31">V77+V65+V57+V27+V8</f>
        <v>173566.8</v>
      </c>
      <c r="W93" s="37">
        <f t="shared" si="31"/>
        <v>190419.40000000002</v>
      </c>
      <c r="X93" s="37">
        <f t="shared" si="31"/>
        <v>189769.40000000002</v>
      </c>
      <c r="Y93" s="37">
        <f t="shared" si="31"/>
        <v>189769.40000000002</v>
      </c>
      <c r="Z93" s="36">
        <v>202.4</v>
      </c>
      <c r="AA93" s="36">
        <f t="shared" si="22"/>
        <v>0</v>
      </c>
    </row>
    <row r="94" spans="1:27" ht="12.75" customHeight="1" x14ac:dyDescent="0.2">
      <c r="A94" s="72"/>
      <c r="B94" s="22" t="s">
        <v>216</v>
      </c>
      <c r="C94" s="327"/>
      <c r="D94" s="69" t="s">
        <v>74</v>
      </c>
      <c r="E94" s="31" t="s">
        <v>75</v>
      </c>
      <c r="F94" s="31" t="s">
        <v>217</v>
      </c>
      <c r="G94" s="331"/>
      <c r="H94" s="30">
        <v>111</v>
      </c>
      <c r="I94" s="88">
        <v>0</v>
      </c>
      <c r="J94" s="59">
        <v>597.6</v>
      </c>
      <c r="K94" s="34">
        <v>0</v>
      </c>
      <c r="L94" s="34">
        <v>521.29999999999995</v>
      </c>
      <c r="M94" s="59">
        <v>0</v>
      </c>
      <c r="N94" s="59">
        <v>0</v>
      </c>
      <c r="O94" s="59">
        <v>0</v>
      </c>
      <c r="P94" s="59">
        <f t="shared" si="28"/>
        <v>597.6</v>
      </c>
      <c r="Q94" s="50"/>
      <c r="R94" s="33" t="s">
        <v>85</v>
      </c>
      <c r="S94" s="36">
        <f t="shared" si="30"/>
        <v>280485.19999999995</v>
      </c>
      <c r="T94" s="36">
        <f t="shared" si="30"/>
        <v>298228.8</v>
      </c>
      <c r="U94" s="37">
        <f t="shared" si="30"/>
        <v>157729.20000000001</v>
      </c>
      <c r="V94" s="37">
        <f t="shared" si="31"/>
        <v>193322.80000000002</v>
      </c>
      <c r="W94" s="37">
        <f t="shared" si="31"/>
        <v>296538.8</v>
      </c>
      <c r="X94" s="37">
        <f t="shared" si="31"/>
        <v>276837.5</v>
      </c>
      <c r="Y94" s="37">
        <f t="shared" si="31"/>
        <v>0</v>
      </c>
      <c r="Z94" s="36">
        <v>423.9</v>
      </c>
      <c r="AA94" s="36">
        <f t="shared" si="22"/>
        <v>173.70000000000005</v>
      </c>
    </row>
    <row r="95" spans="1:27" ht="12.75" customHeight="1" x14ac:dyDescent="0.2">
      <c r="A95" s="72"/>
      <c r="B95" s="22" t="s">
        <v>219</v>
      </c>
      <c r="C95" s="327"/>
      <c r="D95" s="69" t="s">
        <v>74</v>
      </c>
      <c r="E95" s="31" t="s">
        <v>220</v>
      </c>
      <c r="F95" s="31" t="s">
        <v>168</v>
      </c>
      <c r="G95" s="31" t="s">
        <v>221</v>
      </c>
      <c r="H95" s="30">
        <v>244</v>
      </c>
      <c r="I95" s="88">
        <v>0</v>
      </c>
      <c r="J95" s="59">
        <v>835.7</v>
      </c>
      <c r="K95" s="34">
        <v>835.7</v>
      </c>
      <c r="L95" s="34">
        <v>835.7</v>
      </c>
      <c r="M95" s="59"/>
      <c r="N95" s="59"/>
      <c r="O95" s="59"/>
      <c r="P95" s="59">
        <f t="shared" si="28"/>
        <v>835.7</v>
      </c>
      <c r="Q95" s="50"/>
      <c r="R95" s="36" t="s">
        <v>94</v>
      </c>
      <c r="S95" s="36">
        <f t="shared" ref="S95:Y95" si="32">S79+S29+S10</f>
        <v>10976.8</v>
      </c>
      <c r="T95" s="36">
        <f t="shared" si="32"/>
        <v>1396.1</v>
      </c>
      <c r="U95" s="37">
        <f t="shared" si="32"/>
        <v>0</v>
      </c>
      <c r="V95" s="37">
        <f t="shared" si="32"/>
        <v>0</v>
      </c>
      <c r="W95" s="37">
        <f t="shared" si="32"/>
        <v>0</v>
      </c>
      <c r="X95" s="37">
        <f t="shared" si="32"/>
        <v>0</v>
      </c>
      <c r="Y95" s="37">
        <f t="shared" si="32"/>
        <v>0</v>
      </c>
      <c r="Z95" s="36">
        <v>835.7</v>
      </c>
      <c r="AA95" s="36">
        <f t="shared" si="22"/>
        <v>0</v>
      </c>
    </row>
    <row r="96" spans="1:27" ht="12.75" customHeight="1" x14ac:dyDescent="0.2">
      <c r="A96" s="72"/>
      <c r="B96" s="323" t="s">
        <v>222</v>
      </c>
      <c r="C96" s="327"/>
      <c r="D96" s="69" t="s">
        <v>74</v>
      </c>
      <c r="E96" s="31" t="s">
        <v>75</v>
      </c>
      <c r="F96" s="31" t="s">
        <v>217</v>
      </c>
      <c r="G96" s="329" t="s">
        <v>223</v>
      </c>
      <c r="H96" s="30">
        <v>244</v>
      </c>
      <c r="I96" s="88">
        <v>881.7</v>
      </c>
      <c r="J96" s="59">
        <v>771.7</v>
      </c>
      <c r="K96" s="34">
        <v>520.79999999999995</v>
      </c>
      <c r="L96" s="34">
        <v>634.20000000000005</v>
      </c>
      <c r="M96" s="59">
        <v>0</v>
      </c>
      <c r="N96" s="59">
        <v>0</v>
      </c>
      <c r="O96" s="59">
        <v>0</v>
      </c>
      <c r="P96" s="59">
        <f t="shared" si="28"/>
        <v>1653.4</v>
      </c>
      <c r="Q96" s="50" t="s">
        <v>224</v>
      </c>
      <c r="Z96" s="36">
        <v>583.4</v>
      </c>
      <c r="AA96" s="36">
        <f t="shared" si="22"/>
        <v>188.30000000000007</v>
      </c>
    </row>
    <row r="97" spans="1:27" ht="12.75" customHeight="1" x14ac:dyDescent="0.2">
      <c r="A97" s="72"/>
      <c r="B97" s="325"/>
      <c r="C97" s="327"/>
      <c r="D97" s="69" t="s">
        <v>74</v>
      </c>
      <c r="E97" s="31" t="s">
        <v>75</v>
      </c>
      <c r="F97" s="31" t="s">
        <v>217</v>
      </c>
      <c r="G97" s="331"/>
      <c r="H97" s="30">
        <v>111</v>
      </c>
      <c r="I97" s="88">
        <v>0</v>
      </c>
      <c r="J97" s="59">
        <v>228.3</v>
      </c>
      <c r="K97" s="34">
        <v>0</v>
      </c>
      <c r="L97" s="34">
        <v>0</v>
      </c>
      <c r="M97" s="59">
        <v>0</v>
      </c>
      <c r="N97" s="59">
        <v>0</v>
      </c>
      <c r="O97" s="59">
        <v>0</v>
      </c>
      <c r="P97" s="59">
        <f t="shared" si="28"/>
        <v>228.3</v>
      </c>
      <c r="Q97" s="50" t="s">
        <v>224</v>
      </c>
      <c r="Z97" s="36">
        <v>0</v>
      </c>
      <c r="AA97" s="36">
        <f t="shared" si="22"/>
        <v>228.3</v>
      </c>
    </row>
    <row r="98" spans="1:27" ht="12.75" customHeight="1" x14ac:dyDescent="0.2">
      <c r="A98" s="326"/>
      <c r="B98" s="323" t="s">
        <v>225</v>
      </c>
      <c r="C98" s="327"/>
      <c r="D98" s="69" t="s">
        <v>85</v>
      </c>
      <c r="E98" s="31" t="s">
        <v>75</v>
      </c>
      <c r="F98" s="31" t="s">
        <v>168</v>
      </c>
      <c r="G98" s="329" t="s">
        <v>226</v>
      </c>
      <c r="H98" s="31" t="s">
        <v>227</v>
      </c>
      <c r="I98" s="32">
        <v>824.5</v>
      </c>
      <c r="J98" s="33">
        <v>843.8</v>
      </c>
      <c r="K98" s="34">
        <v>454.9</v>
      </c>
      <c r="L98" s="34">
        <v>621.29999999999995</v>
      </c>
      <c r="M98" s="33">
        <v>819.5</v>
      </c>
      <c r="N98" s="33">
        <v>819.5</v>
      </c>
      <c r="O98" s="33"/>
      <c r="P98" s="33">
        <f t="shared" si="28"/>
        <v>3307.3</v>
      </c>
      <c r="Q98" s="50"/>
      <c r="T98" s="90"/>
      <c r="U98" s="91"/>
      <c r="Z98" s="36">
        <v>592.1</v>
      </c>
      <c r="AA98" s="36">
        <f t="shared" si="22"/>
        <v>251.69999999999993</v>
      </c>
    </row>
    <row r="99" spans="1:27" ht="12.75" customHeight="1" x14ac:dyDescent="0.2">
      <c r="A99" s="327"/>
      <c r="B99" s="324"/>
      <c r="C99" s="327"/>
      <c r="D99" s="69" t="s">
        <v>85</v>
      </c>
      <c r="E99" s="31" t="s">
        <v>75</v>
      </c>
      <c r="F99" s="31" t="s">
        <v>168</v>
      </c>
      <c r="G99" s="330"/>
      <c r="H99" s="31" t="s">
        <v>228</v>
      </c>
      <c r="I99" s="32">
        <v>0</v>
      </c>
      <c r="J99" s="33">
        <v>9.1999999999999993</v>
      </c>
      <c r="K99" s="34">
        <v>0</v>
      </c>
      <c r="L99" s="34">
        <v>0.8</v>
      </c>
      <c r="M99" s="33">
        <v>9.1999999999999993</v>
      </c>
      <c r="N99" s="33">
        <v>9.1999999999999993</v>
      </c>
      <c r="O99" s="33"/>
      <c r="P99" s="33">
        <f t="shared" si="28"/>
        <v>27.599999999999998</v>
      </c>
      <c r="Q99" s="50"/>
      <c r="Z99" s="36">
        <v>0.8</v>
      </c>
      <c r="AA99" s="36">
        <f t="shared" si="22"/>
        <v>8.3999999999999986</v>
      </c>
    </row>
    <row r="100" spans="1:27" ht="12.75" customHeight="1" x14ac:dyDescent="0.2">
      <c r="A100" s="328"/>
      <c r="B100" s="325"/>
      <c r="C100" s="327"/>
      <c r="D100" s="69" t="s">
        <v>85</v>
      </c>
      <c r="E100" s="31" t="s">
        <v>75</v>
      </c>
      <c r="F100" s="31" t="s">
        <v>168</v>
      </c>
      <c r="G100" s="331"/>
      <c r="H100" s="31" t="s">
        <v>129</v>
      </c>
      <c r="I100" s="32">
        <v>241</v>
      </c>
      <c r="J100" s="33">
        <v>247.2</v>
      </c>
      <c r="K100" s="34">
        <v>0</v>
      </c>
      <c r="L100" s="34">
        <v>126.2</v>
      </c>
      <c r="M100" s="33">
        <v>277.89999999999998</v>
      </c>
      <c r="N100" s="33">
        <v>277.89999999999998</v>
      </c>
      <c r="O100" s="33"/>
      <c r="P100" s="33">
        <f t="shared" si="28"/>
        <v>1044</v>
      </c>
      <c r="Q100" s="50"/>
      <c r="Y100" s="90"/>
      <c r="Z100" s="36">
        <v>124.9</v>
      </c>
      <c r="AA100" s="36">
        <f t="shared" si="22"/>
        <v>122.29999999999998</v>
      </c>
    </row>
    <row r="101" spans="1:27" ht="12.75" customHeight="1" x14ac:dyDescent="0.2">
      <c r="A101" s="72"/>
      <c r="B101" s="22" t="s">
        <v>229</v>
      </c>
      <c r="C101" s="327"/>
      <c r="D101" s="69" t="s">
        <v>85</v>
      </c>
      <c r="E101" s="31" t="s">
        <v>75</v>
      </c>
      <c r="F101" s="31" t="s">
        <v>116</v>
      </c>
      <c r="G101" s="31" t="s">
        <v>230</v>
      </c>
      <c r="H101" s="31" t="s">
        <v>231</v>
      </c>
      <c r="I101" s="32">
        <v>0</v>
      </c>
      <c r="J101" s="33"/>
      <c r="K101" s="34"/>
      <c r="L101" s="34"/>
      <c r="M101" s="33"/>
      <c r="N101" s="33"/>
      <c r="O101" s="33"/>
      <c r="P101" s="33">
        <f t="shared" si="28"/>
        <v>0</v>
      </c>
      <c r="Q101" s="50"/>
      <c r="Z101" s="36">
        <v>0</v>
      </c>
      <c r="AA101" s="36">
        <f t="shared" si="22"/>
        <v>0</v>
      </c>
    </row>
    <row r="102" spans="1:27" ht="12.75" customHeight="1" x14ac:dyDescent="0.2">
      <c r="A102" s="72"/>
      <c r="B102" s="39" t="s">
        <v>232</v>
      </c>
      <c r="C102" s="327"/>
      <c r="D102" s="69" t="s">
        <v>86</v>
      </c>
      <c r="E102" s="31" t="s">
        <v>75</v>
      </c>
      <c r="F102" s="31" t="s">
        <v>116</v>
      </c>
      <c r="G102" s="31" t="s">
        <v>233</v>
      </c>
      <c r="H102" s="30">
        <v>412</v>
      </c>
      <c r="I102" s="32">
        <v>1807.9</v>
      </c>
      <c r="J102" s="33">
        <v>0</v>
      </c>
      <c r="K102" s="34"/>
      <c r="L102" s="34"/>
      <c r="M102" s="33"/>
      <c r="N102" s="33"/>
      <c r="O102" s="33"/>
      <c r="P102" s="33">
        <f t="shared" si="28"/>
        <v>1807.9</v>
      </c>
      <c r="Q102" s="50"/>
      <c r="V102" s="91"/>
      <c r="W102" s="90"/>
      <c r="X102" s="90"/>
      <c r="Y102" s="90"/>
      <c r="Z102" s="36">
        <v>0</v>
      </c>
      <c r="AA102" s="36">
        <f t="shared" si="22"/>
        <v>0</v>
      </c>
    </row>
    <row r="103" spans="1:27" ht="12.75" customHeight="1" x14ac:dyDescent="0.2">
      <c r="A103" s="326"/>
      <c r="B103" s="323" t="s">
        <v>234</v>
      </c>
      <c r="C103" s="327"/>
      <c r="D103" s="69" t="s">
        <v>74</v>
      </c>
      <c r="E103" s="31" t="s">
        <v>75</v>
      </c>
      <c r="F103" s="31" t="s">
        <v>168</v>
      </c>
      <c r="G103" s="31" t="s">
        <v>235</v>
      </c>
      <c r="H103" s="30">
        <v>610</v>
      </c>
      <c r="I103" s="32">
        <v>56.4</v>
      </c>
      <c r="J103" s="33">
        <v>100</v>
      </c>
      <c r="K103" s="34">
        <v>100</v>
      </c>
      <c r="L103" s="34">
        <v>100</v>
      </c>
      <c r="M103" s="33">
        <v>100</v>
      </c>
      <c r="N103" s="33">
        <v>100</v>
      </c>
      <c r="O103" s="33">
        <v>100</v>
      </c>
      <c r="P103" s="33">
        <f t="shared" si="28"/>
        <v>456.4</v>
      </c>
      <c r="Q103" s="50" t="s">
        <v>236</v>
      </c>
      <c r="Z103" s="36">
        <v>100</v>
      </c>
      <c r="AA103" s="36">
        <f t="shared" si="22"/>
        <v>0</v>
      </c>
    </row>
    <row r="104" spans="1:27" ht="12.75" customHeight="1" x14ac:dyDescent="0.2">
      <c r="A104" s="328"/>
      <c r="B104" s="325"/>
      <c r="C104" s="327"/>
      <c r="D104" s="69" t="s">
        <v>74</v>
      </c>
      <c r="E104" s="31" t="s">
        <v>75</v>
      </c>
      <c r="F104" s="31" t="s">
        <v>168</v>
      </c>
      <c r="G104" s="31" t="s">
        <v>235</v>
      </c>
      <c r="H104" s="30">
        <v>240</v>
      </c>
      <c r="I104" s="32">
        <v>30</v>
      </c>
      <c r="J104" s="33">
        <v>0</v>
      </c>
      <c r="K104" s="34"/>
      <c r="L104" s="34"/>
      <c r="M104" s="33">
        <v>0</v>
      </c>
      <c r="N104" s="33">
        <v>0</v>
      </c>
      <c r="O104" s="33">
        <v>0</v>
      </c>
      <c r="P104" s="33">
        <f t="shared" si="28"/>
        <v>30</v>
      </c>
      <c r="Q104" s="40" t="s">
        <v>237</v>
      </c>
      <c r="Z104" s="36">
        <v>0</v>
      </c>
      <c r="AA104" s="36">
        <f t="shared" si="22"/>
        <v>0</v>
      </c>
    </row>
    <row r="105" spans="1:27" ht="12.75" customHeight="1" x14ac:dyDescent="0.2">
      <c r="A105" s="72"/>
      <c r="B105" s="39" t="s">
        <v>238</v>
      </c>
      <c r="C105" s="328"/>
      <c r="D105" s="69"/>
      <c r="E105" s="31"/>
      <c r="F105" s="31"/>
      <c r="G105" s="31"/>
      <c r="H105" s="30"/>
      <c r="I105" s="32"/>
      <c r="J105" s="33"/>
      <c r="K105" s="34"/>
      <c r="L105" s="34"/>
      <c r="M105" s="33"/>
      <c r="N105" s="33"/>
      <c r="O105" s="33"/>
      <c r="P105" s="33">
        <f t="shared" si="28"/>
        <v>0</v>
      </c>
      <c r="Q105" s="40" t="s">
        <v>130</v>
      </c>
      <c r="Z105" s="36"/>
      <c r="AA105" s="36">
        <f t="shared" si="22"/>
        <v>0</v>
      </c>
    </row>
    <row r="106" spans="1:27" ht="12.75" customHeight="1" x14ac:dyDescent="0.2">
      <c r="A106" s="30"/>
      <c r="B106" s="22" t="s">
        <v>120</v>
      </c>
      <c r="C106" s="30"/>
      <c r="D106" s="30">
        <v>5</v>
      </c>
      <c r="E106" s="31"/>
      <c r="F106" s="31"/>
      <c r="G106" s="31"/>
      <c r="H106" s="30"/>
      <c r="I106" s="32">
        <f>SUM(I83:I104)</f>
        <v>53101.5</v>
      </c>
      <c r="J106" s="33">
        <f>SUM(J83:J104)</f>
        <v>55173.19999999999</v>
      </c>
      <c r="K106" s="33">
        <f>SUM(K83:K104)</f>
        <v>28496.200000000004</v>
      </c>
      <c r="L106" s="33">
        <f>SUM(L83:L104)</f>
        <v>39296.400000000001</v>
      </c>
      <c r="M106" s="33">
        <f t="shared" ref="M106:AA106" si="33">SUM(M83:M104)</f>
        <v>47177.80000000001</v>
      </c>
      <c r="N106" s="33">
        <f t="shared" si="33"/>
        <v>47351.80000000001</v>
      </c>
      <c r="O106" s="33">
        <f t="shared" si="33"/>
        <v>46245.200000000012</v>
      </c>
      <c r="P106" s="33">
        <f t="shared" si="33"/>
        <v>249049.5</v>
      </c>
      <c r="Q106" s="33">
        <f t="shared" si="33"/>
        <v>0</v>
      </c>
      <c r="Z106" s="33">
        <f t="shared" si="33"/>
        <v>36581.699999999997</v>
      </c>
      <c r="AA106" s="33">
        <f t="shared" si="33"/>
        <v>18591.5</v>
      </c>
    </row>
    <row r="107" spans="1:27" ht="12.75" customHeight="1" x14ac:dyDescent="0.2">
      <c r="A107" s="58"/>
      <c r="B107" s="22" t="s">
        <v>239</v>
      </c>
      <c r="C107" s="22"/>
      <c r="D107" s="22"/>
      <c r="E107" s="22"/>
      <c r="F107" s="22"/>
      <c r="G107" s="22"/>
      <c r="H107" s="22"/>
      <c r="I107" s="32">
        <f>I27+I58+I70+I81+I106</f>
        <v>504711.35299999989</v>
      </c>
      <c r="J107" s="36">
        <f>J27+J58+J70+J81+J106</f>
        <v>530154.30000000005</v>
      </c>
      <c r="K107" s="36">
        <f>K27+K58+K70+K81+K106</f>
        <v>281112.59999999998</v>
      </c>
      <c r="L107" s="36">
        <f>L27+L58+L70+L81+L106</f>
        <v>366889.60000000003</v>
      </c>
      <c r="M107" s="36">
        <f t="shared" ref="M107:AA107" si="34">M27+M58+M70+M81+M106</f>
        <v>486958.2</v>
      </c>
      <c r="N107" s="36">
        <f t="shared" si="34"/>
        <v>466606.9</v>
      </c>
      <c r="O107" s="36">
        <f t="shared" si="34"/>
        <v>189769.4</v>
      </c>
      <c r="P107" s="36">
        <f t="shared" si="34"/>
        <v>2178200.1529999999</v>
      </c>
      <c r="Q107" s="36">
        <f t="shared" si="34"/>
        <v>0</v>
      </c>
      <c r="Z107" s="36">
        <f t="shared" si="34"/>
        <v>127764.81999999999</v>
      </c>
      <c r="AA107" s="36">
        <f t="shared" si="34"/>
        <v>402389.4800000001</v>
      </c>
    </row>
    <row r="108" spans="1:27" x14ac:dyDescent="0.2">
      <c r="A108" s="92"/>
      <c r="C108" s="93"/>
      <c r="D108" s="93" t="s">
        <v>85</v>
      </c>
      <c r="E108" s="320">
        <f>I101+I100+I98+I80+I79+I78+I77+I65+I53+I52+I51+I50+I47+I26+I24+I22+I21+I20+I13</f>
        <v>213730.19999999998</v>
      </c>
      <c r="F108" s="320"/>
      <c r="I108" s="14">
        <v>510119.8</v>
      </c>
      <c r="J108" s="15">
        <v>530187.4</v>
      </c>
      <c r="N108" s="14">
        <v>475832.7</v>
      </c>
      <c r="O108" s="14">
        <v>475832.7</v>
      </c>
    </row>
    <row r="109" spans="1:27" x14ac:dyDescent="0.2">
      <c r="A109" s="92"/>
      <c r="C109" s="93"/>
      <c r="D109" s="93" t="s">
        <v>74</v>
      </c>
      <c r="E109" s="321">
        <f>I105+I104+I103+I97+I94+I91+I88+I87+I86+I85+I76+I75+I74+I73+I72+I69+I68+I67+I64+I63+I62+I61+I57+I56+I46+I44+I43+I42+I41+I31+I29+I23+I16+I14+I9+I8+I7+I11</f>
        <v>175553.55300000001</v>
      </c>
      <c r="F109" s="322"/>
      <c r="G109" s="93"/>
      <c r="H109" s="93"/>
      <c r="I109" s="90">
        <f>I107-I108</f>
        <v>-5408.447000000102</v>
      </c>
      <c r="J109" s="94">
        <f>J108-J107</f>
        <v>33.099999999976717</v>
      </c>
      <c r="K109" s="95"/>
      <c r="L109" s="95"/>
      <c r="N109" s="90">
        <f>N108-N107</f>
        <v>9225.7999999999884</v>
      </c>
      <c r="O109" s="90">
        <f>O108-O107</f>
        <v>286063.30000000005</v>
      </c>
    </row>
    <row r="110" spans="1:27" x14ac:dyDescent="0.2">
      <c r="A110" s="92"/>
      <c r="C110" s="93"/>
      <c r="D110" s="93" t="s">
        <v>240</v>
      </c>
      <c r="E110" s="321">
        <f>I102+I15</f>
        <v>10976.8</v>
      </c>
      <c r="F110" s="321"/>
      <c r="G110" s="93"/>
      <c r="H110" s="93"/>
      <c r="I110" s="90"/>
      <c r="K110" s="96">
        <f>I107-K107</f>
        <v>223598.75299999991</v>
      </c>
      <c r="L110" s="96">
        <f>J107-L107</f>
        <v>163264.70000000001</v>
      </c>
    </row>
    <row r="111" spans="1:27" x14ac:dyDescent="0.2">
      <c r="A111" s="92"/>
      <c r="C111" s="93"/>
      <c r="D111" s="93"/>
      <c r="E111" s="93"/>
      <c r="F111" s="93"/>
      <c r="G111" s="93"/>
      <c r="H111" s="93"/>
    </row>
    <row r="112" spans="1:27" x14ac:dyDescent="0.2">
      <c r="A112" s="92"/>
      <c r="C112" s="93"/>
      <c r="D112" s="93"/>
      <c r="E112" s="93"/>
      <c r="F112" s="93"/>
      <c r="G112" s="93"/>
      <c r="H112" s="93"/>
    </row>
    <row r="113" spans="1:12" x14ac:dyDescent="0.2">
      <c r="A113" s="92"/>
      <c r="C113" s="93"/>
      <c r="D113" s="93"/>
      <c r="E113" s="93"/>
      <c r="F113" s="93"/>
      <c r="G113" s="93"/>
      <c r="H113" s="93"/>
      <c r="J113" s="97"/>
      <c r="K113" s="98"/>
      <c r="L113" s="98"/>
    </row>
    <row r="114" spans="1:12" x14ac:dyDescent="0.2">
      <c r="A114" s="92"/>
      <c r="C114" s="93"/>
      <c r="D114" s="93"/>
      <c r="E114" s="93"/>
      <c r="F114" s="93"/>
      <c r="G114" s="93"/>
      <c r="H114" s="93"/>
    </row>
    <row r="115" spans="1:12" x14ac:dyDescent="0.2">
      <c r="A115" s="92"/>
      <c r="C115" s="93"/>
      <c r="D115" s="93"/>
      <c r="E115" s="93"/>
      <c r="F115" s="93"/>
      <c r="G115" s="93"/>
      <c r="H115" s="93"/>
      <c r="I115" s="14">
        <v>10092.5</v>
      </c>
    </row>
    <row r="116" spans="1:12" x14ac:dyDescent="0.2">
      <c r="A116" s="92"/>
      <c r="C116" s="93"/>
      <c r="D116" s="93"/>
      <c r="E116" s="93"/>
      <c r="F116" s="93"/>
      <c r="G116" s="93"/>
      <c r="H116" s="93"/>
    </row>
    <row r="117" spans="1:12" x14ac:dyDescent="0.2">
      <c r="A117" s="92"/>
      <c r="C117" s="93"/>
      <c r="D117" s="93"/>
      <c r="E117" s="93"/>
      <c r="F117" s="93"/>
      <c r="G117" s="93"/>
      <c r="H117" s="93"/>
      <c r="I117" s="14">
        <v>2278.5</v>
      </c>
    </row>
    <row r="118" spans="1:12" x14ac:dyDescent="0.2">
      <c r="A118" s="92"/>
      <c r="C118" s="93"/>
      <c r="D118" s="93"/>
      <c r="E118" s="93"/>
      <c r="F118" s="93"/>
      <c r="G118" s="93"/>
      <c r="H118" s="93"/>
      <c r="I118" s="14">
        <f>I114-I115+I117</f>
        <v>-7814</v>
      </c>
    </row>
    <row r="119" spans="1:12" x14ac:dyDescent="0.2">
      <c r="A119" s="92"/>
      <c r="C119" s="93"/>
      <c r="D119" s="93"/>
      <c r="E119" s="93"/>
      <c r="F119" s="93"/>
      <c r="G119" s="93"/>
      <c r="H119" s="93"/>
      <c r="I119" s="90">
        <f>I107-I118</f>
        <v>512525.35299999989</v>
      </c>
    </row>
    <row r="120" spans="1:12" x14ac:dyDescent="0.2">
      <c r="A120" s="92"/>
      <c r="C120" s="93"/>
      <c r="D120" s="93"/>
      <c r="E120" s="93"/>
      <c r="F120" s="93"/>
      <c r="G120" s="93"/>
      <c r="H120" s="93"/>
    </row>
    <row r="121" spans="1:12" x14ac:dyDescent="0.2">
      <c r="A121" s="92"/>
      <c r="C121" s="93"/>
      <c r="D121" s="93"/>
      <c r="E121" s="93"/>
      <c r="F121" s="93"/>
      <c r="G121" s="93"/>
      <c r="H121" s="93"/>
    </row>
    <row r="122" spans="1:12" x14ac:dyDescent="0.2">
      <c r="A122" s="92"/>
      <c r="C122" s="93"/>
      <c r="D122" s="93"/>
      <c r="E122" s="93"/>
      <c r="F122" s="93"/>
      <c r="G122" s="93"/>
      <c r="H122" s="93"/>
    </row>
    <row r="123" spans="1:12" x14ac:dyDescent="0.2">
      <c r="A123" s="92"/>
      <c r="C123" s="93"/>
      <c r="D123" s="93"/>
      <c r="E123" s="93"/>
      <c r="F123" s="93"/>
      <c r="G123" s="93"/>
      <c r="H123" s="93"/>
    </row>
    <row r="124" spans="1:12" x14ac:dyDescent="0.2">
      <c r="A124" s="92"/>
      <c r="C124" s="93"/>
      <c r="D124" s="93"/>
      <c r="E124" s="93"/>
      <c r="F124" s="93"/>
      <c r="G124" s="93"/>
      <c r="H124" s="93"/>
    </row>
    <row r="125" spans="1:12" x14ac:dyDescent="0.2">
      <c r="A125" s="92"/>
      <c r="C125" s="93"/>
      <c r="D125" s="93"/>
      <c r="E125" s="93"/>
      <c r="F125" s="93"/>
      <c r="G125" s="93"/>
      <c r="H125" s="93"/>
    </row>
    <row r="126" spans="1:12" x14ac:dyDescent="0.2">
      <c r="A126" s="92"/>
      <c r="C126" s="93"/>
      <c r="D126" s="93"/>
      <c r="E126" s="93"/>
      <c r="F126" s="93"/>
      <c r="G126" s="93"/>
      <c r="H126" s="93"/>
    </row>
    <row r="127" spans="1:12" x14ac:dyDescent="0.2">
      <c r="A127" s="92"/>
      <c r="C127" s="93"/>
      <c r="D127" s="93"/>
      <c r="E127" s="93"/>
      <c r="F127" s="93"/>
      <c r="G127" s="93"/>
      <c r="H127" s="93"/>
    </row>
    <row r="128" spans="1:12" x14ac:dyDescent="0.2">
      <c r="A128" s="92"/>
      <c r="C128" s="93"/>
      <c r="D128" s="93"/>
      <c r="E128" s="93"/>
      <c r="F128" s="93"/>
      <c r="G128" s="93"/>
      <c r="H128" s="93"/>
    </row>
    <row r="129" spans="1:8" x14ac:dyDescent="0.2">
      <c r="A129" s="92"/>
      <c r="C129" s="93"/>
      <c r="D129" s="93"/>
      <c r="E129" s="93"/>
      <c r="F129" s="93"/>
      <c r="G129" s="93"/>
      <c r="H129" s="93"/>
    </row>
    <row r="130" spans="1:8" x14ac:dyDescent="0.2">
      <c r="A130" s="92"/>
      <c r="C130" s="93"/>
      <c r="D130" s="93"/>
      <c r="E130" s="93"/>
      <c r="F130" s="93"/>
      <c r="G130" s="93"/>
      <c r="H130" s="93"/>
    </row>
    <row r="131" spans="1:8" x14ac:dyDescent="0.2">
      <c r="A131" s="92"/>
      <c r="C131" s="93"/>
      <c r="D131" s="93"/>
      <c r="E131" s="93"/>
      <c r="F131" s="93"/>
      <c r="G131" s="93"/>
      <c r="H131" s="93"/>
    </row>
    <row r="132" spans="1:8" x14ac:dyDescent="0.2">
      <c r="A132" s="92"/>
      <c r="C132" s="93"/>
      <c r="D132" s="93"/>
      <c r="E132" s="93"/>
      <c r="F132" s="93"/>
      <c r="G132" s="93"/>
      <c r="H132" s="93"/>
    </row>
    <row r="133" spans="1:8" x14ac:dyDescent="0.2">
      <c r="A133" s="92"/>
      <c r="C133" s="93"/>
      <c r="D133" s="93"/>
      <c r="E133" s="93"/>
      <c r="F133" s="93"/>
      <c r="G133" s="93"/>
      <c r="H133" s="93"/>
    </row>
    <row r="134" spans="1:8" x14ac:dyDescent="0.2">
      <c r="A134" s="92"/>
      <c r="C134" s="93"/>
      <c r="D134" s="93"/>
      <c r="E134" s="93"/>
      <c r="F134" s="93"/>
      <c r="G134" s="93"/>
      <c r="H134" s="93"/>
    </row>
    <row r="135" spans="1:8" x14ac:dyDescent="0.2">
      <c r="A135" s="92"/>
      <c r="C135" s="93"/>
      <c r="D135" s="93"/>
      <c r="E135" s="93"/>
      <c r="F135" s="93"/>
      <c r="G135" s="93"/>
      <c r="H135" s="93"/>
    </row>
    <row r="136" spans="1:8" x14ac:dyDescent="0.2">
      <c r="A136" s="92"/>
      <c r="C136" s="93"/>
      <c r="D136" s="93"/>
      <c r="E136" s="93"/>
      <c r="F136" s="93"/>
      <c r="G136" s="93"/>
      <c r="H136" s="93"/>
    </row>
    <row r="137" spans="1:8" x14ac:dyDescent="0.2">
      <c r="A137" s="92"/>
      <c r="C137" s="93"/>
      <c r="D137" s="93"/>
      <c r="E137" s="93"/>
      <c r="F137" s="93"/>
      <c r="G137" s="93"/>
      <c r="H137" s="93"/>
    </row>
    <row r="138" spans="1:8" x14ac:dyDescent="0.2">
      <c r="A138" s="92"/>
      <c r="C138" s="93"/>
      <c r="D138" s="93"/>
      <c r="E138" s="93"/>
      <c r="F138" s="93"/>
      <c r="G138" s="93"/>
      <c r="H138" s="93"/>
    </row>
    <row r="139" spans="1:8" x14ac:dyDescent="0.2">
      <c r="A139" s="92"/>
      <c r="C139" s="93"/>
      <c r="D139" s="93"/>
      <c r="E139" s="93"/>
      <c r="F139" s="93"/>
      <c r="G139" s="93"/>
      <c r="H139" s="93"/>
    </row>
  </sheetData>
  <mergeCells count="75">
    <mergeCell ref="A2:Q2"/>
    <mergeCell ref="A3:A4"/>
    <mergeCell ref="B3:B4"/>
    <mergeCell ref="C3:C4"/>
    <mergeCell ref="E3:H3"/>
    <mergeCell ref="I3:N3"/>
    <mergeCell ref="P3:P4"/>
    <mergeCell ref="Q3:Q4"/>
    <mergeCell ref="G51:G55"/>
    <mergeCell ref="A5:Q5"/>
    <mergeCell ref="A6:I6"/>
    <mergeCell ref="C7:C27"/>
    <mergeCell ref="B9:B11"/>
    <mergeCell ref="G9:G11"/>
    <mergeCell ref="B12:B13"/>
    <mergeCell ref="G12:G13"/>
    <mergeCell ref="A24:A26"/>
    <mergeCell ref="B24:B26"/>
    <mergeCell ref="G24:G26"/>
    <mergeCell ref="D42:D43"/>
    <mergeCell ref="E42:E43"/>
    <mergeCell ref="F42:F43"/>
    <mergeCell ref="A51:A53"/>
    <mergeCell ref="B51:B55"/>
    <mergeCell ref="G42:G43"/>
    <mergeCell ref="A44:A46"/>
    <mergeCell ref="B44:B46"/>
    <mergeCell ref="G44:G46"/>
    <mergeCell ref="G60:G62"/>
    <mergeCell ref="A61:A62"/>
    <mergeCell ref="B61:B62"/>
    <mergeCell ref="C61:C70"/>
    <mergeCell ref="A63:A64"/>
    <mergeCell ref="B63:B64"/>
    <mergeCell ref="A47:A50"/>
    <mergeCell ref="B47:B50"/>
    <mergeCell ref="G47:G50"/>
    <mergeCell ref="C29:C58"/>
    <mergeCell ref="A42:A43"/>
    <mergeCell ref="B42:B43"/>
    <mergeCell ref="A78:A80"/>
    <mergeCell ref="A56:A57"/>
    <mergeCell ref="B56:B57"/>
    <mergeCell ref="G56:G57"/>
    <mergeCell ref="A59:I59"/>
    <mergeCell ref="G63:G64"/>
    <mergeCell ref="A67:A69"/>
    <mergeCell ref="B67:B69"/>
    <mergeCell ref="G67:G69"/>
    <mergeCell ref="A72:A73"/>
    <mergeCell ref="B72:B73"/>
    <mergeCell ref="C72:C81"/>
    <mergeCell ref="G72:G73"/>
    <mergeCell ref="A74:A75"/>
    <mergeCell ref="B74:B75"/>
    <mergeCell ref="A103:A104"/>
    <mergeCell ref="B103:B104"/>
    <mergeCell ref="G83:G86"/>
    <mergeCell ref="A85:A86"/>
    <mergeCell ref="B85:B86"/>
    <mergeCell ref="C85:C105"/>
    <mergeCell ref="A87:A91"/>
    <mergeCell ref="B87:B92"/>
    <mergeCell ref="G87:G92"/>
    <mergeCell ref="G93:G94"/>
    <mergeCell ref="A98:A100"/>
    <mergeCell ref="B98:B100"/>
    <mergeCell ref="G98:G100"/>
    <mergeCell ref="B96:B97"/>
    <mergeCell ref="G96:G97"/>
    <mergeCell ref="E108:F108"/>
    <mergeCell ref="E109:F109"/>
    <mergeCell ref="E110:F110"/>
    <mergeCell ref="B78:B80"/>
    <mergeCell ref="D78:D80"/>
  </mergeCells>
  <phoneticPr fontId="1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5"/>
  <sheetViews>
    <sheetView topLeftCell="A8" workbookViewId="0">
      <selection activeCell="A14" sqref="A14"/>
    </sheetView>
  </sheetViews>
  <sheetFormatPr defaultRowHeight="15" x14ac:dyDescent="0.25"/>
  <cols>
    <col min="2" max="2" width="89.42578125" style="100" customWidth="1"/>
    <col min="9" max="9" width="9.140625" style="113"/>
  </cols>
  <sheetData>
    <row r="1" spans="1:18" ht="18.75" customHeight="1" x14ac:dyDescent="0.25">
      <c r="A1" s="99"/>
      <c r="B1" s="99"/>
      <c r="C1" s="99"/>
      <c r="D1" s="99"/>
      <c r="E1" s="99"/>
      <c r="F1" s="360"/>
      <c r="G1" s="360"/>
      <c r="H1" s="360"/>
      <c r="I1" s="360"/>
      <c r="J1" s="360"/>
      <c r="K1" s="360"/>
      <c r="L1" s="100"/>
    </row>
    <row r="2" spans="1:18" ht="31.5" customHeight="1" thickBot="1" x14ac:dyDescent="0.3">
      <c r="A2" s="361" t="s">
        <v>241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106"/>
      <c r="M2" s="106"/>
      <c r="N2" s="106"/>
      <c r="O2" s="106"/>
      <c r="P2" s="106"/>
      <c r="Q2" s="106"/>
      <c r="R2" s="106"/>
    </row>
    <row r="3" spans="1:18" ht="63.75" customHeight="1" x14ac:dyDescent="0.25">
      <c r="A3" s="362" t="s">
        <v>59</v>
      </c>
      <c r="B3" s="362" t="s">
        <v>242</v>
      </c>
      <c r="C3" s="362" t="s">
        <v>243</v>
      </c>
      <c r="D3" s="362" t="s">
        <v>244</v>
      </c>
      <c r="E3" s="362" t="s">
        <v>245</v>
      </c>
      <c r="F3" s="362" t="s">
        <v>246</v>
      </c>
      <c r="G3" s="362" t="s">
        <v>247</v>
      </c>
      <c r="H3" s="362" t="s">
        <v>248</v>
      </c>
      <c r="I3" s="365" t="s">
        <v>249</v>
      </c>
      <c r="J3" s="362" t="s">
        <v>250</v>
      </c>
      <c r="K3" s="368" t="s">
        <v>251</v>
      </c>
      <c r="L3" s="100"/>
    </row>
    <row r="4" spans="1:18" x14ac:dyDescent="0.25">
      <c r="A4" s="363"/>
      <c r="B4" s="363"/>
      <c r="C4" s="363"/>
      <c r="D4" s="363"/>
      <c r="E4" s="363"/>
      <c r="F4" s="363"/>
      <c r="G4" s="363"/>
      <c r="H4" s="363"/>
      <c r="I4" s="366"/>
      <c r="J4" s="363"/>
      <c r="K4" s="369"/>
      <c r="L4" s="100"/>
    </row>
    <row r="5" spans="1:18" ht="15.75" thickBot="1" x14ac:dyDescent="0.3">
      <c r="A5" s="364"/>
      <c r="B5" s="364"/>
      <c r="C5" s="364"/>
      <c r="D5" s="364"/>
      <c r="E5" s="364"/>
      <c r="F5" s="364"/>
      <c r="G5" s="364"/>
      <c r="H5" s="364"/>
      <c r="I5" s="367"/>
      <c r="J5" s="364"/>
      <c r="K5" s="370"/>
      <c r="L5" s="100"/>
    </row>
    <row r="6" spans="1:18" ht="47.25" customHeight="1" thickBot="1" x14ac:dyDescent="0.3">
      <c r="A6" s="357" t="s">
        <v>10</v>
      </c>
      <c r="B6" s="358"/>
      <c r="C6" s="358"/>
      <c r="D6" s="358"/>
      <c r="E6" s="358"/>
      <c r="F6" s="358"/>
      <c r="G6" s="358"/>
      <c r="H6" s="358"/>
      <c r="I6" s="358"/>
      <c r="J6" s="358"/>
      <c r="K6" s="359"/>
      <c r="L6" s="100"/>
    </row>
    <row r="7" spans="1:18" ht="63.75" thickBot="1" x14ac:dyDescent="0.3">
      <c r="A7" s="101">
        <v>1</v>
      </c>
      <c r="B7" s="110" t="s">
        <v>11</v>
      </c>
      <c r="C7" s="102" t="s">
        <v>16</v>
      </c>
      <c r="D7" s="103" t="s">
        <v>252</v>
      </c>
      <c r="E7" s="103" t="s">
        <v>253</v>
      </c>
      <c r="F7" s="103" t="s">
        <v>254</v>
      </c>
      <c r="G7" s="103" t="s">
        <v>255</v>
      </c>
      <c r="H7" s="103" t="s">
        <v>256</v>
      </c>
      <c r="I7" s="111" t="s">
        <v>257</v>
      </c>
      <c r="J7" s="103" t="s">
        <v>258</v>
      </c>
      <c r="K7" s="103" t="s">
        <v>258</v>
      </c>
      <c r="L7" s="100"/>
    </row>
    <row r="8" spans="1:18" ht="79.5" thickBot="1" x14ac:dyDescent="0.3">
      <c r="A8" s="101">
        <v>2</v>
      </c>
      <c r="B8" s="110" t="s">
        <v>319</v>
      </c>
      <c r="C8" s="102" t="s">
        <v>16</v>
      </c>
      <c r="D8" s="103" t="s">
        <v>252</v>
      </c>
      <c r="E8" s="103" t="s">
        <v>259</v>
      </c>
      <c r="F8" s="103" t="s">
        <v>260</v>
      </c>
      <c r="G8" s="103" t="s">
        <v>261</v>
      </c>
      <c r="H8" s="103" t="s">
        <v>262</v>
      </c>
      <c r="I8" s="111" t="s">
        <v>263</v>
      </c>
      <c r="J8" s="103" t="s">
        <v>263</v>
      </c>
      <c r="K8" s="103" t="s">
        <v>263</v>
      </c>
      <c r="L8" s="100"/>
    </row>
    <row r="9" spans="1:18" ht="63.75" thickBot="1" x14ac:dyDescent="0.3">
      <c r="A9" s="101">
        <v>3</v>
      </c>
      <c r="B9" s="110" t="s">
        <v>12</v>
      </c>
      <c r="C9" s="103" t="s">
        <v>16</v>
      </c>
      <c r="D9" s="103" t="s">
        <v>252</v>
      </c>
      <c r="E9" s="103" t="s">
        <v>259</v>
      </c>
      <c r="F9" s="103" t="s">
        <v>264</v>
      </c>
      <c r="G9" s="103" t="s">
        <v>265</v>
      </c>
      <c r="H9" s="103" t="s">
        <v>266</v>
      </c>
      <c r="I9" s="111" t="s">
        <v>267</v>
      </c>
      <c r="J9" s="103" t="s">
        <v>267</v>
      </c>
      <c r="K9" s="103" t="s">
        <v>267</v>
      </c>
      <c r="L9" s="100"/>
    </row>
    <row r="10" spans="1:18" ht="63.75" thickBot="1" x14ac:dyDescent="0.3">
      <c r="A10" s="101">
        <v>4</v>
      </c>
      <c r="B10" s="110" t="s">
        <v>13</v>
      </c>
      <c r="C10" s="102" t="s">
        <v>16</v>
      </c>
      <c r="D10" s="103" t="s">
        <v>252</v>
      </c>
      <c r="E10" s="103" t="s">
        <v>259</v>
      </c>
      <c r="F10" s="103" t="s">
        <v>268</v>
      </c>
      <c r="G10" s="103" t="s">
        <v>269</v>
      </c>
      <c r="H10" s="103" t="s">
        <v>270</v>
      </c>
      <c r="I10" s="111" t="s">
        <v>271</v>
      </c>
      <c r="J10" s="103" t="s">
        <v>271</v>
      </c>
      <c r="K10" s="103" t="s">
        <v>271</v>
      </c>
      <c r="L10" s="100"/>
    </row>
    <row r="11" spans="1:18" ht="47.25" customHeight="1" thickBot="1" x14ac:dyDescent="0.3">
      <c r="A11" s="371" t="s">
        <v>324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  <c r="L11" s="100"/>
    </row>
    <row r="12" spans="1:18" ht="16.5" thickBot="1" x14ac:dyDescent="0.3">
      <c r="A12" s="357" t="s">
        <v>14</v>
      </c>
      <c r="B12" s="358"/>
      <c r="C12" s="358"/>
      <c r="D12" s="358"/>
      <c r="E12" s="358"/>
      <c r="F12" s="358"/>
      <c r="G12" s="358"/>
      <c r="H12" s="358"/>
      <c r="I12" s="358"/>
      <c r="J12" s="358"/>
      <c r="K12" s="359"/>
      <c r="L12" s="100"/>
    </row>
    <row r="13" spans="1:18" ht="31.5" customHeight="1" thickBot="1" x14ac:dyDescent="0.3">
      <c r="A13" s="357" t="s">
        <v>328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9"/>
      <c r="L13" s="100"/>
    </row>
    <row r="14" spans="1:18" ht="63.75" thickBot="1" x14ac:dyDescent="0.3">
      <c r="A14" s="104">
        <v>42370</v>
      </c>
      <c r="B14" s="107" t="s">
        <v>15</v>
      </c>
      <c r="C14" s="102" t="s">
        <v>16</v>
      </c>
      <c r="D14" s="102">
        <v>0.1</v>
      </c>
      <c r="E14" s="103" t="s">
        <v>259</v>
      </c>
      <c r="F14" s="103" t="s">
        <v>272</v>
      </c>
      <c r="G14" s="103" t="s">
        <v>272</v>
      </c>
      <c r="H14" s="103" t="s">
        <v>273</v>
      </c>
      <c r="I14" s="111" t="s">
        <v>274</v>
      </c>
      <c r="J14" s="103" t="s">
        <v>274</v>
      </c>
      <c r="K14" s="103" t="s">
        <v>274</v>
      </c>
      <c r="L14" s="100"/>
    </row>
    <row r="15" spans="1:18" ht="63.75" thickBot="1" x14ac:dyDescent="0.3">
      <c r="A15" s="104">
        <v>42401</v>
      </c>
      <c r="B15" s="107" t="s">
        <v>17</v>
      </c>
      <c r="C15" s="102" t="s">
        <v>16</v>
      </c>
      <c r="D15" s="102">
        <v>0.1</v>
      </c>
      <c r="E15" s="103" t="s">
        <v>259</v>
      </c>
      <c r="F15" s="102">
        <v>100</v>
      </c>
      <c r="G15" s="102">
        <v>100</v>
      </c>
      <c r="H15" s="102">
        <v>100</v>
      </c>
      <c r="I15" s="112">
        <v>100</v>
      </c>
      <c r="J15" s="102">
        <v>100</v>
      </c>
      <c r="K15" s="102">
        <v>100</v>
      </c>
      <c r="L15" s="100"/>
    </row>
    <row r="16" spans="1:18" ht="16.5" thickBot="1" x14ac:dyDescent="0.3">
      <c r="A16" s="357" t="s">
        <v>18</v>
      </c>
      <c r="B16" s="358"/>
      <c r="C16" s="358"/>
      <c r="D16" s="358"/>
      <c r="E16" s="358"/>
      <c r="F16" s="358"/>
      <c r="G16" s="358"/>
      <c r="H16" s="358"/>
      <c r="I16" s="358"/>
      <c r="J16" s="358"/>
      <c r="K16" s="359"/>
      <c r="L16" s="100"/>
    </row>
    <row r="17" spans="1:12" ht="16.5" thickBot="1" x14ac:dyDescent="0.3">
      <c r="A17" s="375" t="s">
        <v>325</v>
      </c>
      <c r="B17" s="376"/>
      <c r="C17" s="376"/>
      <c r="D17" s="376"/>
      <c r="E17" s="376"/>
      <c r="F17" s="376"/>
      <c r="G17" s="376"/>
      <c r="H17" s="376"/>
      <c r="I17" s="376"/>
      <c r="J17" s="376"/>
      <c r="K17" s="377"/>
      <c r="L17" s="100"/>
    </row>
    <row r="18" spans="1:12" ht="63.75" thickBot="1" x14ac:dyDescent="0.3">
      <c r="A18" s="104">
        <v>42371</v>
      </c>
      <c r="B18" s="107" t="s">
        <v>19</v>
      </c>
      <c r="C18" s="103" t="s">
        <v>16</v>
      </c>
      <c r="D18" s="102">
        <v>0.1</v>
      </c>
      <c r="E18" s="103" t="s">
        <v>253</v>
      </c>
      <c r="F18" s="103">
        <v>5.5</v>
      </c>
      <c r="G18" s="103">
        <v>5.5</v>
      </c>
      <c r="H18" s="103">
        <v>0</v>
      </c>
      <c r="I18" s="111">
        <v>0</v>
      </c>
      <c r="J18" s="103">
        <v>0</v>
      </c>
      <c r="K18" s="102">
        <v>0</v>
      </c>
      <c r="L18" s="100"/>
    </row>
    <row r="19" spans="1:12" ht="63.75" thickBot="1" x14ac:dyDescent="0.3">
      <c r="A19" s="104">
        <v>42402</v>
      </c>
      <c r="B19" s="107" t="s">
        <v>20</v>
      </c>
      <c r="C19" s="103" t="s">
        <v>16</v>
      </c>
      <c r="D19" s="102">
        <v>0.1</v>
      </c>
      <c r="E19" s="103" t="s">
        <v>259</v>
      </c>
      <c r="F19" s="103" t="s">
        <v>275</v>
      </c>
      <c r="G19" s="103" t="s">
        <v>276</v>
      </c>
      <c r="H19" s="103" t="s">
        <v>277</v>
      </c>
      <c r="I19" s="111" t="s">
        <v>278</v>
      </c>
      <c r="J19" s="103" t="s">
        <v>278</v>
      </c>
      <c r="K19" s="102" t="s">
        <v>278</v>
      </c>
      <c r="L19" s="100"/>
    </row>
    <row r="20" spans="1:12" ht="63.75" thickBot="1" x14ac:dyDescent="0.3">
      <c r="A20" s="104">
        <v>42431</v>
      </c>
      <c r="B20" s="107" t="s">
        <v>21</v>
      </c>
      <c r="C20" s="103" t="s">
        <v>16</v>
      </c>
      <c r="D20" s="102">
        <v>0.1</v>
      </c>
      <c r="E20" s="103" t="s">
        <v>259</v>
      </c>
      <c r="F20" s="103" t="s">
        <v>279</v>
      </c>
      <c r="G20" s="103" t="s">
        <v>280</v>
      </c>
      <c r="H20" s="103" t="s">
        <v>279</v>
      </c>
      <c r="I20" s="111" t="s">
        <v>281</v>
      </c>
      <c r="J20" s="103" t="s">
        <v>281</v>
      </c>
      <c r="K20" s="103" t="s">
        <v>280</v>
      </c>
      <c r="L20" s="100"/>
    </row>
    <row r="21" spans="1:12" ht="16.5" thickBot="1" x14ac:dyDescent="0.3">
      <c r="A21" s="371" t="s">
        <v>22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3"/>
      <c r="L21" s="100"/>
    </row>
    <row r="22" spans="1:12" ht="16.5" thickBot="1" x14ac:dyDescent="0.3">
      <c r="A22" s="357" t="s">
        <v>326</v>
      </c>
      <c r="B22" s="358"/>
      <c r="C22" s="358"/>
      <c r="D22" s="358"/>
      <c r="E22" s="358"/>
      <c r="F22" s="358"/>
      <c r="G22" s="358"/>
      <c r="H22" s="358"/>
      <c r="I22" s="358"/>
      <c r="J22" s="358"/>
      <c r="K22" s="359"/>
      <c r="L22" s="100"/>
    </row>
    <row r="23" spans="1:12" ht="63.75" thickBot="1" x14ac:dyDescent="0.3">
      <c r="A23" s="104">
        <v>42372</v>
      </c>
      <c r="B23" s="107" t="s">
        <v>23</v>
      </c>
      <c r="C23" s="102" t="s">
        <v>16</v>
      </c>
      <c r="D23" s="102">
        <v>0.1</v>
      </c>
      <c r="E23" s="103" t="s">
        <v>259</v>
      </c>
      <c r="F23" s="103" t="s">
        <v>282</v>
      </c>
      <c r="G23" s="103" t="s">
        <v>283</v>
      </c>
      <c r="H23" s="103" t="s">
        <v>284</v>
      </c>
      <c r="I23" s="111" t="s">
        <v>285</v>
      </c>
      <c r="J23" s="103" t="s">
        <v>285</v>
      </c>
      <c r="K23" s="103" t="s">
        <v>285</v>
      </c>
      <c r="L23" s="100"/>
    </row>
    <row r="24" spans="1:12" ht="16.5" thickBot="1" x14ac:dyDescent="0.3">
      <c r="A24" s="357" t="s">
        <v>286</v>
      </c>
      <c r="B24" s="358"/>
      <c r="C24" s="358"/>
      <c r="D24" s="358"/>
      <c r="E24" s="358"/>
      <c r="F24" s="358"/>
      <c r="G24" s="358"/>
      <c r="H24" s="358"/>
      <c r="I24" s="358"/>
      <c r="J24" s="358"/>
      <c r="K24" s="374"/>
      <c r="L24" s="100"/>
    </row>
    <row r="25" spans="1:12" ht="31.5" x14ac:dyDescent="0.25">
      <c r="A25" s="378">
        <v>42403</v>
      </c>
      <c r="B25" s="108" t="s">
        <v>287</v>
      </c>
      <c r="C25" s="368" t="s">
        <v>16</v>
      </c>
      <c r="D25" s="368">
        <v>0.1</v>
      </c>
      <c r="E25" s="362" t="s">
        <v>259</v>
      </c>
      <c r="F25" s="362">
        <v>12</v>
      </c>
      <c r="G25" s="362">
        <v>14</v>
      </c>
      <c r="H25" s="362">
        <v>16</v>
      </c>
      <c r="I25" s="365">
        <v>18</v>
      </c>
      <c r="J25" s="362">
        <v>18</v>
      </c>
      <c r="K25" s="368">
        <v>18</v>
      </c>
      <c r="L25" s="100"/>
    </row>
    <row r="26" spans="1:12" ht="16.5" thickBot="1" x14ac:dyDescent="0.3">
      <c r="A26" s="379"/>
      <c r="B26" s="109" t="s">
        <v>288</v>
      </c>
      <c r="C26" s="370"/>
      <c r="D26" s="370"/>
      <c r="E26" s="364"/>
      <c r="F26" s="386"/>
      <c r="G26" s="386"/>
      <c r="H26" s="386"/>
      <c r="I26" s="367"/>
      <c r="J26" s="364"/>
      <c r="K26" s="370"/>
      <c r="L26" s="100"/>
    </row>
    <row r="27" spans="1:12" ht="16.5" thickBot="1" x14ac:dyDescent="0.3">
      <c r="A27" s="380" t="s">
        <v>24</v>
      </c>
      <c r="B27" s="381"/>
      <c r="C27" s="381"/>
      <c r="D27" s="381"/>
      <c r="E27" s="381"/>
      <c r="F27" s="381"/>
      <c r="G27" s="381"/>
      <c r="H27" s="381"/>
      <c r="I27" s="381"/>
      <c r="J27" s="381"/>
      <c r="K27" s="382"/>
      <c r="L27" s="100"/>
    </row>
    <row r="28" spans="1:12" ht="16.5" thickBot="1" x14ac:dyDescent="0.3">
      <c r="A28" s="383" t="s">
        <v>327</v>
      </c>
      <c r="B28" s="384"/>
      <c r="C28" s="384"/>
      <c r="D28" s="384"/>
      <c r="E28" s="384"/>
      <c r="F28" s="384"/>
      <c r="G28" s="384"/>
      <c r="H28" s="384"/>
      <c r="I28" s="384"/>
      <c r="J28" s="384"/>
      <c r="K28" s="385"/>
      <c r="L28" s="100"/>
    </row>
    <row r="29" spans="1:12" ht="63.75" thickBot="1" x14ac:dyDescent="0.3">
      <c r="A29" s="104">
        <v>42373</v>
      </c>
      <c r="B29" s="103" t="s">
        <v>25</v>
      </c>
      <c r="C29" s="102" t="s">
        <v>16</v>
      </c>
      <c r="D29" s="102">
        <v>0.1</v>
      </c>
      <c r="E29" s="103" t="s">
        <v>259</v>
      </c>
      <c r="F29" s="103" t="s">
        <v>289</v>
      </c>
      <c r="G29" s="103" t="s">
        <v>290</v>
      </c>
      <c r="H29" s="103" t="s">
        <v>291</v>
      </c>
      <c r="I29" s="111" t="s">
        <v>292</v>
      </c>
      <c r="J29" s="103" t="s">
        <v>293</v>
      </c>
      <c r="K29" s="103" t="s">
        <v>293</v>
      </c>
      <c r="L29" s="100"/>
    </row>
    <row r="30" spans="1:12" ht="16.5" thickBot="1" x14ac:dyDescent="0.3">
      <c r="A30" s="375" t="s">
        <v>26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100"/>
    </row>
    <row r="31" spans="1:12" ht="16.5" thickBot="1" x14ac:dyDescent="0.3">
      <c r="A31" s="378">
        <v>42374</v>
      </c>
      <c r="B31" s="103" t="s">
        <v>294</v>
      </c>
      <c r="C31" s="368" t="s">
        <v>16</v>
      </c>
      <c r="D31" s="368">
        <v>0.1</v>
      </c>
      <c r="E31" s="362" t="s">
        <v>259</v>
      </c>
      <c r="F31" s="362" t="s">
        <v>295</v>
      </c>
      <c r="G31" s="362" t="s">
        <v>296</v>
      </c>
      <c r="H31" s="362" t="s">
        <v>297</v>
      </c>
      <c r="I31" s="365" t="s">
        <v>298</v>
      </c>
      <c r="J31" s="362" t="s">
        <v>298</v>
      </c>
      <c r="K31" s="362" t="s">
        <v>298</v>
      </c>
      <c r="L31" s="100"/>
    </row>
    <row r="32" spans="1:12" ht="16.5" thickBot="1" x14ac:dyDescent="0.3">
      <c r="A32" s="379"/>
      <c r="B32" s="103" t="s">
        <v>299</v>
      </c>
      <c r="C32" s="370"/>
      <c r="D32" s="370"/>
      <c r="E32" s="364"/>
      <c r="F32" s="364"/>
      <c r="G32" s="364"/>
      <c r="H32" s="364"/>
      <c r="I32" s="367"/>
      <c r="J32" s="364"/>
      <c r="K32" s="364"/>
      <c r="L32" s="100"/>
    </row>
    <row r="33" spans="1:12" ht="63.75" thickBot="1" x14ac:dyDescent="0.3">
      <c r="A33" s="104">
        <v>42405</v>
      </c>
      <c r="B33" s="105" t="s">
        <v>27</v>
      </c>
      <c r="C33" s="102" t="s">
        <v>16</v>
      </c>
      <c r="D33" s="102">
        <v>0.1</v>
      </c>
      <c r="E33" s="103" t="s">
        <v>259</v>
      </c>
      <c r="F33" s="103">
        <v>100</v>
      </c>
      <c r="G33" s="103">
        <v>100</v>
      </c>
      <c r="H33" s="103">
        <v>100</v>
      </c>
      <c r="I33" s="111">
        <v>100</v>
      </c>
      <c r="J33" s="103">
        <v>100</v>
      </c>
      <c r="K33" s="102">
        <v>100</v>
      </c>
      <c r="L33" s="100"/>
    </row>
    <row r="34" spans="1:12" ht="63.75" thickBot="1" x14ac:dyDescent="0.3">
      <c r="A34" s="104">
        <v>42434</v>
      </c>
      <c r="B34" s="105" t="s">
        <v>28</v>
      </c>
      <c r="C34" s="102" t="s">
        <v>16</v>
      </c>
      <c r="D34" s="102">
        <v>0.1</v>
      </c>
      <c r="E34" s="103" t="s">
        <v>259</v>
      </c>
      <c r="F34" s="103">
        <v>100</v>
      </c>
      <c r="G34" s="103">
        <v>100</v>
      </c>
      <c r="H34" s="103">
        <v>100</v>
      </c>
      <c r="I34" s="111">
        <v>100</v>
      </c>
      <c r="J34" s="103">
        <v>100</v>
      </c>
      <c r="K34" s="102">
        <v>100</v>
      </c>
      <c r="L34" s="100"/>
    </row>
    <row r="35" spans="1:12" x14ac:dyDescent="0.25">
      <c r="L35" s="100"/>
    </row>
  </sheetData>
  <mergeCells count="45">
    <mergeCell ref="K25:K26"/>
    <mergeCell ref="A27:K27"/>
    <mergeCell ref="A28:K28"/>
    <mergeCell ref="A25:A26"/>
    <mergeCell ref="C25:C26"/>
    <mergeCell ref="I25:I26"/>
    <mergeCell ref="J25:J26"/>
    <mergeCell ref="D25:D26"/>
    <mergeCell ref="E25:E26"/>
    <mergeCell ref="F25:F26"/>
    <mergeCell ref="G25:G26"/>
    <mergeCell ref="H25:H26"/>
    <mergeCell ref="K31:K32"/>
    <mergeCell ref="A30:K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A24:K24"/>
    <mergeCell ref="A21:K21"/>
    <mergeCell ref="A22:K22"/>
    <mergeCell ref="A13:K13"/>
    <mergeCell ref="A16:K16"/>
    <mergeCell ref="A17:K17"/>
    <mergeCell ref="A12:K12"/>
    <mergeCell ref="F1:K1"/>
    <mergeCell ref="A2:K2"/>
    <mergeCell ref="A3:A5"/>
    <mergeCell ref="B3:B5"/>
    <mergeCell ref="C3:C5"/>
    <mergeCell ref="D3:D5"/>
    <mergeCell ref="E3:E5"/>
    <mergeCell ref="I3:I5"/>
    <mergeCell ref="J3:J5"/>
    <mergeCell ref="K3:K5"/>
    <mergeCell ref="F3:F5"/>
    <mergeCell ref="G3:G5"/>
    <mergeCell ref="H3:H5"/>
    <mergeCell ref="A6:K6"/>
    <mergeCell ref="A11:K11"/>
  </mergeCells>
  <phoneticPr fontId="1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7"/>
  <sheetViews>
    <sheetView topLeftCell="A4" workbookViewId="0">
      <selection activeCell="F45" sqref="F45"/>
    </sheetView>
  </sheetViews>
  <sheetFormatPr defaultRowHeight="15" x14ac:dyDescent="0.25"/>
  <cols>
    <col min="2" max="2" width="26.28515625" customWidth="1"/>
    <col min="3" max="3" width="43.140625" customWidth="1"/>
    <col min="6" max="8" width="9.140625" style="113"/>
  </cols>
  <sheetData>
    <row r="1" spans="1:9" ht="18.75" customHeight="1" x14ac:dyDescent="0.3">
      <c r="A1" s="114"/>
      <c r="B1" s="100"/>
      <c r="F1" s="360" t="s">
        <v>300</v>
      </c>
      <c r="G1" s="360"/>
      <c r="H1" s="360"/>
      <c r="I1" s="360"/>
    </row>
    <row r="2" spans="1:9" ht="15.75" x14ac:dyDescent="0.25">
      <c r="A2" s="387" t="s">
        <v>301</v>
      </c>
      <c r="B2" s="387"/>
      <c r="C2" s="387"/>
      <c r="D2" s="387"/>
      <c r="E2" s="387"/>
      <c r="F2" s="387"/>
      <c r="G2" s="387"/>
      <c r="H2" s="387"/>
      <c r="I2" s="387"/>
    </row>
    <row r="3" spans="1:9" ht="15.75" x14ac:dyDescent="0.25">
      <c r="A3" s="387" t="s">
        <v>302</v>
      </c>
      <c r="B3" s="387"/>
      <c r="C3" s="387"/>
      <c r="D3" s="387"/>
      <c r="E3" s="387"/>
      <c r="F3" s="387"/>
      <c r="G3" s="387"/>
      <c r="H3" s="387"/>
      <c r="I3" s="387"/>
    </row>
    <row r="4" spans="1:9" ht="15.75" thickBot="1" x14ac:dyDescent="0.3"/>
    <row r="5" spans="1:9" ht="103.5" customHeight="1" thickBot="1" x14ac:dyDescent="0.3">
      <c r="A5" s="362" t="s">
        <v>44</v>
      </c>
      <c r="B5" s="362" t="s">
        <v>303</v>
      </c>
      <c r="C5" s="362" t="s">
        <v>304</v>
      </c>
      <c r="D5" s="388" t="s">
        <v>305</v>
      </c>
      <c r="E5" s="389"/>
      <c r="F5" s="389"/>
      <c r="G5" s="389"/>
      <c r="H5" s="389"/>
      <c r="I5" s="390"/>
    </row>
    <row r="6" spans="1:9" ht="16.5" thickBot="1" x14ac:dyDescent="0.3">
      <c r="A6" s="363"/>
      <c r="B6" s="363"/>
      <c r="C6" s="363"/>
      <c r="D6" s="388" t="s">
        <v>306</v>
      </c>
      <c r="E6" s="389"/>
      <c r="F6" s="389"/>
      <c r="G6" s="389"/>
      <c r="H6" s="389"/>
      <c r="I6" s="390"/>
    </row>
    <row r="7" spans="1:9" ht="48" thickBot="1" x14ac:dyDescent="0.3">
      <c r="A7" s="364"/>
      <c r="B7" s="364"/>
      <c r="C7" s="364"/>
      <c r="D7" s="103" t="s">
        <v>247</v>
      </c>
      <c r="E7" s="103" t="s">
        <v>248</v>
      </c>
      <c r="F7" s="111" t="s">
        <v>249</v>
      </c>
      <c r="G7" s="111" t="s">
        <v>250</v>
      </c>
      <c r="H7" s="111" t="s">
        <v>251</v>
      </c>
      <c r="I7" s="103" t="s">
        <v>307</v>
      </c>
    </row>
    <row r="8" spans="1:9" ht="18" customHeight="1" thickBot="1" x14ac:dyDescent="0.3">
      <c r="A8" s="362" t="s">
        <v>47</v>
      </c>
      <c r="B8" s="362" t="s">
        <v>308</v>
      </c>
      <c r="C8" s="103" t="s">
        <v>309</v>
      </c>
      <c r="D8" s="103">
        <v>504711.4</v>
      </c>
      <c r="E8" s="103">
        <v>562880</v>
      </c>
      <c r="F8" s="111">
        <v>560614.40000000002</v>
      </c>
      <c r="G8" s="111">
        <v>533595.5</v>
      </c>
      <c r="H8" s="111">
        <v>531094.5</v>
      </c>
      <c r="I8" s="103">
        <v>2692895.8</v>
      </c>
    </row>
    <row r="9" spans="1:9" ht="18" customHeight="1" thickBot="1" x14ac:dyDescent="0.3">
      <c r="A9" s="363"/>
      <c r="B9" s="363"/>
      <c r="C9" s="103" t="s">
        <v>310</v>
      </c>
      <c r="D9" s="103"/>
      <c r="E9" s="103"/>
      <c r="F9" s="111"/>
      <c r="G9" s="111"/>
      <c r="H9" s="111"/>
      <c r="I9" s="103"/>
    </row>
    <row r="10" spans="1:9" ht="18" customHeight="1" thickBot="1" x14ac:dyDescent="0.3">
      <c r="A10" s="363"/>
      <c r="B10" s="363"/>
      <c r="C10" s="103" t="s">
        <v>50</v>
      </c>
      <c r="D10" s="103">
        <v>10976.8</v>
      </c>
      <c r="E10" s="103">
        <v>1396.1</v>
      </c>
      <c r="F10" s="111">
        <v>0</v>
      </c>
      <c r="G10" s="111">
        <v>0</v>
      </c>
      <c r="H10" s="111">
        <v>0</v>
      </c>
      <c r="I10" s="103">
        <v>12372.9</v>
      </c>
    </row>
    <row r="11" spans="1:9" ht="18" customHeight="1" thickBot="1" x14ac:dyDescent="0.3">
      <c r="A11" s="363"/>
      <c r="B11" s="363"/>
      <c r="C11" s="103" t="s">
        <v>311</v>
      </c>
      <c r="D11" s="103">
        <v>280485.2</v>
      </c>
      <c r="E11" s="103">
        <v>300283.5</v>
      </c>
      <c r="F11" s="111">
        <v>336388</v>
      </c>
      <c r="G11" s="111">
        <v>317848</v>
      </c>
      <c r="H11" s="111">
        <v>317848</v>
      </c>
      <c r="I11" s="103">
        <v>1552852.7</v>
      </c>
    </row>
    <row r="12" spans="1:9" ht="18" customHeight="1" thickBot="1" x14ac:dyDescent="0.3">
      <c r="A12" s="363"/>
      <c r="B12" s="363"/>
      <c r="C12" s="103" t="s">
        <v>312</v>
      </c>
      <c r="D12" s="103"/>
      <c r="E12" s="103"/>
      <c r="F12" s="111"/>
      <c r="G12" s="111"/>
      <c r="H12" s="111"/>
      <c r="I12" s="103"/>
    </row>
    <row r="13" spans="1:9" ht="18" customHeight="1" thickBot="1" x14ac:dyDescent="0.3">
      <c r="A13" s="363"/>
      <c r="B13" s="363"/>
      <c r="C13" s="103" t="s">
        <v>55</v>
      </c>
      <c r="D13" s="103">
        <v>213249.4</v>
      </c>
      <c r="E13" s="103">
        <v>261200.4</v>
      </c>
      <c r="F13" s="111">
        <v>224226.4</v>
      </c>
      <c r="G13" s="111">
        <v>215747.5</v>
      </c>
      <c r="H13" s="111">
        <v>213246.5</v>
      </c>
      <c r="I13" s="103">
        <v>1127670.2</v>
      </c>
    </row>
    <row r="14" spans="1:9" ht="18" customHeight="1" thickBot="1" x14ac:dyDescent="0.3">
      <c r="A14" s="364"/>
      <c r="B14" s="364"/>
      <c r="C14" s="103" t="s">
        <v>53</v>
      </c>
      <c r="D14" s="103"/>
      <c r="E14" s="103"/>
      <c r="F14" s="111"/>
      <c r="G14" s="111"/>
      <c r="H14" s="111"/>
      <c r="I14" s="103"/>
    </row>
    <row r="15" spans="1:9" ht="16.5" thickBot="1" x14ac:dyDescent="0.3">
      <c r="A15" s="362" t="s">
        <v>313</v>
      </c>
      <c r="B15" s="362" t="s">
        <v>314</v>
      </c>
      <c r="C15" s="103" t="s">
        <v>309</v>
      </c>
      <c r="D15" s="103">
        <v>81670.5</v>
      </c>
      <c r="E15" s="103">
        <v>101583.1</v>
      </c>
      <c r="F15" s="111">
        <v>105161.7</v>
      </c>
      <c r="G15" s="111">
        <v>102793.5</v>
      </c>
      <c r="H15" s="111">
        <v>102793.5</v>
      </c>
      <c r="I15" s="103">
        <v>494002.3</v>
      </c>
    </row>
    <row r="16" spans="1:9" ht="18.75" customHeight="1" thickBot="1" x14ac:dyDescent="0.3">
      <c r="A16" s="363"/>
      <c r="B16" s="363"/>
      <c r="C16" s="103" t="s">
        <v>310</v>
      </c>
      <c r="D16" s="103"/>
      <c r="E16" s="103"/>
      <c r="F16" s="111"/>
      <c r="G16" s="111"/>
      <c r="H16" s="111"/>
      <c r="I16" s="103"/>
    </row>
    <row r="17" spans="1:9" ht="18.75" customHeight="1" thickBot="1" x14ac:dyDescent="0.3">
      <c r="A17" s="363"/>
      <c r="B17" s="363"/>
      <c r="C17" s="103" t="s">
        <v>50</v>
      </c>
      <c r="D17" s="103">
        <v>9168.9</v>
      </c>
      <c r="E17" s="103">
        <v>0</v>
      </c>
      <c r="F17" s="111">
        <v>0</v>
      </c>
      <c r="G17" s="111">
        <v>0</v>
      </c>
      <c r="H17" s="111">
        <v>0</v>
      </c>
      <c r="I17" s="103">
        <v>9168.9</v>
      </c>
    </row>
    <row r="18" spans="1:9" ht="18.75" customHeight="1" thickBot="1" x14ac:dyDescent="0.3">
      <c r="A18" s="363"/>
      <c r="B18" s="363"/>
      <c r="C18" s="103" t="s">
        <v>311</v>
      </c>
      <c r="D18" s="103">
        <v>37354.199999999997</v>
      </c>
      <c r="E18" s="103">
        <v>44110.400000000001</v>
      </c>
      <c r="F18" s="111">
        <v>62450.9</v>
      </c>
      <c r="G18" s="111">
        <v>62450.9</v>
      </c>
      <c r="H18" s="111">
        <v>62450.9</v>
      </c>
      <c r="I18" s="103">
        <v>268817.3</v>
      </c>
    </row>
    <row r="19" spans="1:9" ht="18.75" customHeight="1" thickBot="1" x14ac:dyDescent="0.3">
      <c r="A19" s="363"/>
      <c r="B19" s="363"/>
      <c r="C19" s="103" t="s">
        <v>312</v>
      </c>
      <c r="D19" s="103"/>
      <c r="E19" s="103"/>
      <c r="F19" s="111"/>
      <c r="G19" s="111"/>
      <c r="H19" s="111"/>
      <c r="I19" s="103"/>
    </row>
    <row r="20" spans="1:9" ht="18.75" customHeight="1" thickBot="1" x14ac:dyDescent="0.3">
      <c r="A20" s="363"/>
      <c r="B20" s="363"/>
      <c r="C20" s="103" t="s">
        <v>55</v>
      </c>
      <c r="D20" s="103">
        <v>35147.4</v>
      </c>
      <c r="E20" s="103">
        <v>57472.7</v>
      </c>
      <c r="F20" s="111">
        <v>42710.8</v>
      </c>
      <c r="G20" s="111">
        <v>40342.6</v>
      </c>
      <c r="H20" s="111">
        <v>40342.6</v>
      </c>
      <c r="I20" s="103">
        <v>216016.1</v>
      </c>
    </row>
    <row r="21" spans="1:9" ht="18.75" customHeight="1" thickBot="1" x14ac:dyDescent="0.3">
      <c r="A21" s="364"/>
      <c r="B21" s="364"/>
      <c r="C21" s="103" t="s">
        <v>53</v>
      </c>
      <c r="D21" s="103"/>
      <c r="E21" s="103"/>
      <c r="F21" s="111"/>
      <c r="G21" s="111"/>
      <c r="H21" s="111"/>
      <c r="I21" s="103"/>
    </row>
    <row r="22" spans="1:9" ht="18.75" customHeight="1" thickBot="1" x14ac:dyDescent="0.3">
      <c r="A22" s="362" t="s">
        <v>315</v>
      </c>
      <c r="B22" s="362" t="s">
        <v>316</v>
      </c>
      <c r="C22" s="103" t="s">
        <v>309</v>
      </c>
      <c r="D22" s="103">
        <v>332293.59999999998</v>
      </c>
      <c r="E22" s="103">
        <v>363881.1</v>
      </c>
      <c r="F22" s="111">
        <v>364044.79999999999</v>
      </c>
      <c r="G22" s="111">
        <v>340477.6</v>
      </c>
      <c r="H22" s="111">
        <v>338067.6</v>
      </c>
      <c r="I22" s="103">
        <v>1738764.7</v>
      </c>
    </row>
    <row r="23" spans="1:9" ht="18.75" customHeight="1" thickBot="1" x14ac:dyDescent="0.3">
      <c r="A23" s="363"/>
      <c r="B23" s="363"/>
      <c r="C23" s="103" t="s">
        <v>310</v>
      </c>
      <c r="D23" s="103"/>
      <c r="E23" s="103"/>
      <c r="F23" s="111"/>
      <c r="G23" s="111"/>
      <c r="H23" s="111"/>
      <c r="I23" s="103"/>
    </row>
    <row r="24" spans="1:9" ht="18.75" customHeight="1" thickBot="1" x14ac:dyDescent="0.3">
      <c r="A24" s="363"/>
      <c r="B24" s="363"/>
      <c r="C24" s="103" t="s">
        <v>50</v>
      </c>
      <c r="D24" s="103">
        <v>0</v>
      </c>
      <c r="E24" s="103">
        <v>1396.1</v>
      </c>
      <c r="F24" s="111">
        <v>0</v>
      </c>
      <c r="G24" s="111">
        <v>0</v>
      </c>
      <c r="H24" s="111">
        <v>0</v>
      </c>
      <c r="I24" s="103">
        <v>1396.1</v>
      </c>
    </row>
    <row r="25" spans="1:9" ht="18.75" customHeight="1" thickBot="1" x14ac:dyDescent="0.3">
      <c r="A25" s="363"/>
      <c r="B25" s="363"/>
      <c r="C25" s="103" t="s">
        <v>311</v>
      </c>
      <c r="D25" s="103">
        <v>238485.4</v>
      </c>
      <c r="E25" s="103">
        <v>251486.5</v>
      </c>
      <c r="F25" s="111">
        <v>273890.59999999998</v>
      </c>
      <c r="G25" s="111">
        <v>255397.1</v>
      </c>
      <c r="H25" s="111">
        <v>255397.1</v>
      </c>
      <c r="I25" s="103">
        <v>1274656.7</v>
      </c>
    </row>
    <row r="26" spans="1:9" ht="18.75" customHeight="1" thickBot="1" x14ac:dyDescent="0.3">
      <c r="A26" s="363"/>
      <c r="B26" s="363"/>
      <c r="C26" s="103" t="s">
        <v>312</v>
      </c>
      <c r="D26" s="103"/>
      <c r="E26" s="103"/>
      <c r="F26" s="111"/>
      <c r="G26" s="111"/>
      <c r="H26" s="111"/>
      <c r="I26" s="103"/>
    </row>
    <row r="27" spans="1:9" ht="18.75" customHeight="1" thickBot="1" x14ac:dyDescent="0.3">
      <c r="A27" s="363"/>
      <c r="B27" s="363"/>
      <c r="C27" s="103" t="s">
        <v>55</v>
      </c>
      <c r="D27" s="103">
        <v>93808.2</v>
      </c>
      <c r="E27" s="103">
        <v>110998.5</v>
      </c>
      <c r="F27" s="111">
        <v>90154.2</v>
      </c>
      <c r="G27" s="111">
        <v>85080.5</v>
      </c>
      <c r="H27" s="111">
        <v>82670.5</v>
      </c>
      <c r="I27" s="103">
        <v>462711.9</v>
      </c>
    </row>
    <row r="28" spans="1:9" ht="18.75" customHeight="1" thickBot="1" x14ac:dyDescent="0.3">
      <c r="A28" s="364"/>
      <c r="B28" s="364"/>
      <c r="C28" s="103" t="s">
        <v>53</v>
      </c>
      <c r="D28" s="103"/>
      <c r="E28" s="103"/>
      <c r="F28" s="111"/>
      <c r="G28" s="111"/>
      <c r="H28" s="111"/>
      <c r="I28" s="103"/>
    </row>
    <row r="29" spans="1:9" ht="14.25" customHeight="1" thickBot="1" x14ac:dyDescent="0.3">
      <c r="A29" s="362" t="s">
        <v>37</v>
      </c>
      <c r="B29" s="362" t="s">
        <v>317</v>
      </c>
      <c r="C29" s="103" t="s">
        <v>309</v>
      </c>
      <c r="D29" s="103">
        <v>33190</v>
      </c>
      <c r="E29" s="103">
        <v>34807.599999999999</v>
      </c>
      <c r="F29" s="111">
        <v>33656.800000000003</v>
      </c>
      <c r="G29" s="111">
        <v>33765.9</v>
      </c>
      <c r="H29" s="111">
        <v>33765.9</v>
      </c>
      <c r="I29" s="103">
        <v>169186.2</v>
      </c>
    </row>
    <row r="30" spans="1:9" ht="14.25" customHeight="1" thickBot="1" x14ac:dyDescent="0.3">
      <c r="A30" s="363"/>
      <c r="B30" s="363"/>
      <c r="C30" s="103" t="s">
        <v>310</v>
      </c>
      <c r="D30" s="103"/>
      <c r="E30" s="103"/>
      <c r="F30" s="111"/>
      <c r="G30" s="111"/>
      <c r="H30" s="111"/>
      <c r="I30" s="103"/>
    </row>
    <row r="31" spans="1:9" ht="14.25" customHeight="1" thickBot="1" x14ac:dyDescent="0.3">
      <c r="A31" s="363"/>
      <c r="B31" s="363"/>
      <c r="C31" s="103" t="s">
        <v>50</v>
      </c>
      <c r="D31" s="103">
        <v>0</v>
      </c>
      <c r="E31" s="103">
        <v>0</v>
      </c>
      <c r="F31" s="111">
        <v>0</v>
      </c>
      <c r="G31" s="111">
        <v>0</v>
      </c>
      <c r="H31" s="111">
        <v>0</v>
      </c>
      <c r="I31" s="103">
        <v>0</v>
      </c>
    </row>
    <row r="32" spans="1:9" ht="14.25" customHeight="1" thickBot="1" x14ac:dyDescent="0.3">
      <c r="A32" s="363"/>
      <c r="B32" s="363"/>
      <c r="C32" s="103" t="s">
        <v>311</v>
      </c>
      <c r="D32" s="103">
        <v>539.4</v>
      </c>
      <c r="E32" s="103">
        <v>0</v>
      </c>
      <c r="F32" s="111">
        <v>0</v>
      </c>
      <c r="G32" s="111">
        <v>0</v>
      </c>
      <c r="H32" s="111">
        <v>0</v>
      </c>
      <c r="I32" s="103">
        <v>539.4</v>
      </c>
    </row>
    <row r="33" spans="1:9" ht="14.25" customHeight="1" thickBot="1" x14ac:dyDescent="0.3">
      <c r="A33" s="363"/>
      <c r="B33" s="363"/>
      <c r="C33" s="103" t="s">
        <v>312</v>
      </c>
      <c r="D33" s="103"/>
      <c r="E33" s="103"/>
      <c r="F33" s="111"/>
      <c r="G33" s="111"/>
      <c r="H33" s="111"/>
      <c r="I33" s="103"/>
    </row>
    <row r="34" spans="1:9" ht="14.25" customHeight="1" thickBot="1" x14ac:dyDescent="0.3">
      <c r="A34" s="363"/>
      <c r="B34" s="363"/>
      <c r="C34" s="103" t="s">
        <v>55</v>
      </c>
      <c r="D34" s="103">
        <v>32650.6</v>
      </c>
      <c r="E34" s="103">
        <v>34807.599999999999</v>
      </c>
      <c r="F34" s="111">
        <v>33656.800000000003</v>
      </c>
      <c r="G34" s="111">
        <v>33765.9</v>
      </c>
      <c r="H34" s="111">
        <v>33765.9</v>
      </c>
      <c r="I34" s="103">
        <v>168646.8</v>
      </c>
    </row>
    <row r="35" spans="1:9" ht="14.25" customHeight="1" thickBot="1" x14ac:dyDescent="0.3">
      <c r="A35" s="364"/>
      <c r="B35" s="364"/>
      <c r="C35" s="103" t="s">
        <v>53</v>
      </c>
      <c r="D35" s="103"/>
      <c r="E35" s="103"/>
      <c r="F35" s="111"/>
      <c r="G35" s="111"/>
      <c r="H35" s="111"/>
      <c r="I35" s="103"/>
    </row>
    <row r="36" spans="1:9" ht="17.25" customHeight="1" thickBot="1" x14ac:dyDescent="0.3">
      <c r="A36" s="362" t="s">
        <v>38</v>
      </c>
      <c r="B36" s="362" t="s">
        <v>39</v>
      </c>
      <c r="C36" s="103" t="s">
        <v>309</v>
      </c>
      <c r="D36" s="103">
        <v>4455.8</v>
      </c>
      <c r="E36" s="103">
        <v>5054.3999999999996</v>
      </c>
      <c r="F36" s="111">
        <v>1311.6</v>
      </c>
      <c r="G36" s="111">
        <v>1311.6</v>
      </c>
      <c r="H36" s="111">
        <v>1311.6</v>
      </c>
      <c r="I36" s="103">
        <v>13445</v>
      </c>
    </row>
    <row r="37" spans="1:9" ht="17.25" customHeight="1" thickBot="1" x14ac:dyDescent="0.3">
      <c r="A37" s="363"/>
      <c r="B37" s="363"/>
      <c r="C37" s="103" t="s">
        <v>310</v>
      </c>
      <c r="D37" s="103"/>
      <c r="E37" s="103"/>
      <c r="F37" s="111"/>
      <c r="G37" s="111"/>
      <c r="H37" s="111"/>
      <c r="I37" s="103"/>
    </row>
    <row r="38" spans="1:9" ht="17.25" customHeight="1" thickBot="1" x14ac:dyDescent="0.3">
      <c r="A38" s="363"/>
      <c r="B38" s="363"/>
      <c r="C38" s="103" t="s">
        <v>50</v>
      </c>
      <c r="D38" s="103">
        <v>0</v>
      </c>
      <c r="E38" s="103">
        <v>0</v>
      </c>
      <c r="F38" s="111">
        <v>0</v>
      </c>
      <c r="G38" s="111">
        <v>0</v>
      </c>
      <c r="H38" s="111">
        <v>0</v>
      </c>
      <c r="I38" s="103">
        <v>0</v>
      </c>
    </row>
    <row r="39" spans="1:9" ht="17.25" customHeight="1" thickBot="1" x14ac:dyDescent="0.3">
      <c r="A39" s="363"/>
      <c r="B39" s="363"/>
      <c r="C39" s="103" t="s">
        <v>311</v>
      </c>
      <c r="D39" s="103">
        <v>3040.7</v>
      </c>
      <c r="E39" s="103">
        <v>3597.5</v>
      </c>
      <c r="F39" s="111">
        <v>0</v>
      </c>
      <c r="G39" s="111">
        <v>0</v>
      </c>
      <c r="H39" s="111">
        <v>0</v>
      </c>
      <c r="I39" s="103">
        <v>6638.2</v>
      </c>
    </row>
    <row r="40" spans="1:9" ht="17.25" customHeight="1" thickBot="1" x14ac:dyDescent="0.3">
      <c r="A40" s="363"/>
      <c r="B40" s="363"/>
      <c r="C40" s="103" t="s">
        <v>312</v>
      </c>
      <c r="D40" s="103"/>
      <c r="E40" s="103"/>
      <c r="F40" s="111"/>
      <c r="G40" s="111"/>
      <c r="H40" s="111"/>
      <c r="I40" s="103"/>
    </row>
    <row r="41" spans="1:9" ht="17.25" customHeight="1" thickBot="1" x14ac:dyDescent="0.3">
      <c r="A41" s="364"/>
      <c r="B41" s="364"/>
      <c r="C41" s="103" t="s">
        <v>55</v>
      </c>
      <c r="D41" s="103">
        <v>1415.1</v>
      </c>
      <c r="E41" s="103">
        <v>1456.9</v>
      </c>
      <c r="F41" s="111">
        <v>1311.6</v>
      </c>
      <c r="G41" s="111">
        <v>1311.6</v>
      </c>
      <c r="H41" s="111">
        <v>1311.6</v>
      </c>
      <c r="I41" s="103">
        <v>5422</v>
      </c>
    </row>
    <row r="42" spans="1:9" ht="15.75" customHeight="1" thickBot="1" x14ac:dyDescent="0.3">
      <c r="A42" s="362" t="s">
        <v>40</v>
      </c>
      <c r="B42" s="362" t="s">
        <v>318</v>
      </c>
      <c r="C42" s="103" t="s">
        <v>309</v>
      </c>
      <c r="D42" s="103">
        <v>53101.5</v>
      </c>
      <c r="E42" s="103">
        <v>57553.8</v>
      </c>
      <c r="F42" s="111">
        <v>56439.5</v>
      </c>
      <c r="G42" s="111">
        <v>55246.9</v>
      </c>
      <c r="H42" s="111">
        <v>55155.9</v>
      </c>
      <c r="I42" s="103">
        <v>277497.59999999998</v>
      </c>
    </row>
    <row r="43" spans="1:9" ht="15.75" customHeight="1" thickBot="1" x14ac:dyDescent="0.3">
      <c r="A43" s="363"/>
      <c r="B43" s="363"/>
      <c r="C43" s="103" t="s">
        <v>310</v>
      </c>
      <c r="D43" s="103"/>
      <c r="E43" s="103"/>
      <c r="F43" s="111"/>
      <c r="G43" s="111"/>
      <c r="H43" s="111"/>
      <c r="I43" s="103"/>
    </row>
    <row r="44" spans="1:9" ht="15.75" customHeight="1" thickBot="1" x14ac:dyDescent="0.3">
      <c r="A44" s="363"/>
      <c r="B44" s="363"/>
      <c r="C44" s="103" t="s">
        <v>50</v>
      </c>
      <c r="D44" s="115">
        <v>1807.9</v>
      </c>
      <c r="E44" s="103">
        <v>0</v>
      </c>
      <c r="F44" s="111">
        <v>0</v>
      </c>
      <c r="G44" s="111">
        <v>0</v>
      </c>
      <c r="H44" s="111">
        <v>0</v>
      </c>
      <c r="I44" s="115">
        <v>1807.9</v>
      </c>
    </row>
    <row r="45" spans="1:9" ht="15.75" customHeight="1" thickBot="1" x14ac:dyDescent="0.3">
      <c r="A45" s="363"/>
      <c r="B45" s="363"/>
      <c r="C45" s="103" t="s">
        <v>311</v>
      </c>
      <c r="D45" s="103">
        <v>1065.5</v>
      </c>
      <c r="E45" s="103">
        <v>1089.0999999999999</v>
      </c>
      <c r="F45" s="111">
        <v>46.5</v>
      </c>
      <c r="G45" s="111">
        <v>0</v>
      </c>
      <c r="H45" s="111">
        <v>0</v>
      </c>
      <c r="I45" s="103">
        <v>2201.1</v>
      </c>
    </row>
    <row r="46" spans="1:9" ht="15.75" customHeight="1" thickBot="1" x14ac:dyDescent="0.3">
      <c r="A46" s="363"/>
      <c r="B46" s="363"/>
      <c r="C46" s="103" t="s">
        <v>312</v>
      </c>
      <c r="D46" s="103"/>
      <c r="E46" s="103"/>
      <c r="F46" s="111"/>
      <c r="G46" s="111"/>
      <c r="H46" s="111"/>
      <c r="I46" s="103"/>
    </row>
    <row r="47" spans="1:9" ht="15.75" customHeight="1" thickBot="1" x14ac:dyDescent="0.3">
      <c r="A47" s="364"/>
      <c r="B47" s="364"/>
      <c r="C47" s="103" t="s">
        <v>55</v>
      </c>
      <c r="D47" s="103">
        <v>50228.1</v>
      </c>
      <c r="E47" s="103">
        <v>56464.7</v>
      </c>
      <c r="F47" s="111">
        <v>56393</v>
      </c>
      <c r="G47" s="111">
        <v>55246.9</v>
      </c>
      <c r="H47" s="111">
        <v>55155.9</v>
      </c>
      <c r="I47" s="103">
        <v>273488.59999999998</v>
      </c>
    </row>
  </sheetData>
  <mergeCells count="20">
    <mergeCell ref="A36:A41"/>
    <mergeCell ref="B36:B41"/>
    <mergeCell ref="A42:A47"/>
    <mergeCell ref="B42:B47"/>
    <mergeCell ref="A22:A28"/>
    <mergeCell ref="B22:B28"/>
    <mergeCell ref="A29:A35"/>
    <mergeCell ref="B29:B35"/>
    <mergeCell ref="A8:A14"/>
    <mergeCell ref="B8:B14"/>
    <mergeCell ref="A15:A21"/>
    <mergeCell ref="B15:B21"/>
    <mergeCell ref="F1:I1"/>
    <mergeCell ref="A2:I2"/>
    <mergeCell ref="A3:I3"/>
    <mergeCell ref="A5:A7"/>
    <mergeCell ref="B5:B7"/>
    <mergeCell ref="C5:C7"/>
    <mergeCell ref="D5:I5"/>
    <mergeCell ref="D6:I6"/>
  </mergeCells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Приложение 10</vt:lpstr>
      <vt:lpstr>Приложение 11</vt:lpstr>
      <vt:lpstr>Приложение 12</vt:lpstr>
      <vt:lpstr>Лист4</vt:lpstr>
      <vt:lpstr>Лист5</vt:lpstr>
      <vt:lpstr>Лист6</vt:lpstr>
      <vt:lpstr>Лист7</vt:lpstr>
      <vt:lpstr>'Приложение 10'!Область_печати</vt:lpstr>
      <vt:lpstr>'Приложение 11'!Область_печати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cp:lastModifiedBy>Буякас Виктория Викторовна</cp:lastModifiedBy>
  <cp:lastPrinted>2025-02-27T08:07:08Z</cp:lastPrinted>
  <dcterms:created xsi:type="dcterms:W3CDTF">2014-05-25T04:49:04Z</dcterms:created>
  <dcterms:modified xsi:type="dcterms:W3CDTF">2025-02-27T08:07:13Z</dcterms:modified>
</cp:coreProperties>
</file>