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1"/>
  </bookViews>
  <sheets>
    <sheet name="Лист1" sheetId="1" r:id="rId1"/>
    <sheet name="Лист2" sheetId="2" r:id="rId2"/>
    <sheet name="Лист3" sheetId="3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</sheets>
  <externalReferences>
    <externalReference r:id="rId8"/>
  </externalReferences>
  <definedNames>
    <definedName name="_xlnm.Print_Area" localSheetId="0">Лист1!$A$1:$S$42</definedName>
    <definedName name="_xlnm.Print_Area" localSheetId="1">Лист2!$A$1:$V$41</definedName>
    <definedName name="_xlnm.Print_Area" localSheetId="2">Лист3!$A$1:$S$54</definedName>
  </definedNames>
  <calcPr calcId="145621" refMode="R1C1"/>
</workbook>
</file>

<file path=xl/calcChain.xml><?xml version="1.0" encoding="utf-8"?>
<calcChain xmlns="http://schemas.openxmlformats.org/spreadsheetml/2006/main">
  <c r="V33" i="1" l="1"/>
  <c r="M32" i="2" l="1"/>
  <c r="U33" i="1" l="1"/>
  <c r="V19" i="1" l="1"/>
  <c r="W35" i="1"/>
  <c r="V23" i="1" l="1"/>
  <c r="V12" i="1"/>
  <c r="V10" i="1"/>
  <c r="AB8" i="1"/>
  <c r="M12" i="2" l="1"/>
  <c r="N11" i="2"/>
  <c r="M11" i="2"/>
  <c r="V30" i="1" l="1"/>
  <c r="I32" i="2" l="1"/>
  <c r="Q44" i="3" l="1"/>
  <c r="P37" i="3"/>
  <c r="I14" i="3" l="1"/>
  <c r="F40" i="3" l="1"/>
  <c r="E40" i="3"/>
  <c r="Q22" i="3" l="1"/>
  <c r="V15" i="1" l="1"/>
  <c r="E14" i="3" l="1"/>
  <c r="U27" i="1" l="1"/>
  <c r="F22" i="3" l="1"/>
  <c r="G22" i="3"/>
  <c r="H22" i="3"/>
  <c r="I22" i="3"/>
  <c r="J22" i="3"/>
  <c r="K22" i="3"/>
  <c r="L22" i="3"/>
  <c r="M22" i="3"/>
  <c r="N22" i="3"/>
  <c r="O22" i="3"/>
  <c r="P22" i="3"/>
  <c r="E22" i="3"/>
  <c r="K14" i="3"/>
  <c r="L14" i="3"/>
  <c r="M14" i="3"/>
  <c r="N14" i="3"/>
  <c r="O14" i="3"/>
  <c r="P14" i="3"/>
  <c r="Q14" i="3"/>
  <c r="F14" i="3"/>
  <c r="G14" i="3"/>
  <c r="H14" i="3"/>
  <c r="J14" i="3"/>
  <c r="E9" i="3" l="1"/>
  <c r="E12" i="3"/>
  <c r="E10" i="3"/>
  <c r="E37" i="3"/>
  <c r="F44" i="3"/>
  <c r="F37" i="3"/>
  <c r="F30" i="3"/>
  <c r="F12" i="3"/>
  <c r="F10" i="3"/>
  <c r="F9" i="3"/>
  <c r="E7" i="3" l="1"/>
  <c r="F7" i="3"/>
  <c r="N9" i="3"/>
  <c r="O9" i="3"/>
  <c r="P9" i="3"/>
  <c r="Q9" i="3"/>
  <c r="P10" i="3"/>
  <c r="T25" i="3"/>
  <c r="M18" i="2"/>
  <c r="M21" i="2" s="1"/>
  <c r="O13" i="2"/>
  <c r="O17" i="2" s="1"/>
  <c r="P13" i="2"/>
  <c r="Q13" i="2"/>
  <c r="Q17" i="2" s="1"/>
  <c r="I9" i="3"/>
  <c r="J9" i="3"/>
  <c r="K9" i="3"/>
  <c r="L9" i="3"/>
  <c r="M9" i="3"/>
  <c r="M10" i="3"/>
  <c r="J30" i="3"/>
  <c r="I30" i="3"/>
  <c r="M22" i="2" s="1"/>
  <c r="M24" i="2" s="1"/>
  <c r="T8" i="3"/>
  <c r="T11" i="3"/>
  <c r="T13" i="3"/>
  <c r="T15" i="3"/>
  <c r="T18" i="3"/>
  <c r="T19" i="3"/>
  <c r="T20" i="3"/>
  <c r="T21" i="3"/>
  <c r="T23" i="3"/>
  <c r="T24" i="3"/>
  <c r="T26" i="3"/>
  <c r="T27" i="3"/>
  <c r="T28" i="3"/>
  <c r="T29" i="3"/>
  <c r="T31" i="3"/>
  <c r="T32" i="3"/>
  <c r="T33" i="3"/>
  <c r="T34" i="3"/>
  <c r="T35" i="3"/>
  <c r="T36" i="3"/>
  <c r="T38" i="3"/>
  <c r="T39" i="3"/>
  <c r="T40" i="3"/>
  <c r="T41" i="3"/>
  <c r="T42" i="3"/>
  <c r="T43" i="3"/>
  <c r="T46" i="3"/>
  <c r="T47" i="3"/>
  <c r="T48" i="3"/>
  <c r="T49" i="3"/>
  <c r="T50" i="3"/>
  <c r="K10" i="3"/>
  <c r="L10" i="3"/>
  <c r="K12" i="3"/>
  <c r="L12" i="3"/>
  <c r="M12" i="3"/>
  <c r="I12" i="3"/>
  <c r="J12" i="3"/>
  <c r="I10" i="3"/>
  <c r="J10" i="3"/>
  <c r="M45" i="3"/>
  <c r="T45" i="3" s="1"/>
  <c r="Q37" i="3"/>
  <c r="T32" i="2" s="1"/>
  <c r="T25" i="2" s="1"/>
  <c r="B13" i="1"/>
  <c r="B11" i="1"/>
  <c r="B10" i="1"/>
  <c r="B8" i="1"/>
  <c r="P44" i="3"/>
  <c r="S36" i="2" s="1"/>
  <c r="S34" i="2" s="1"/>
  <c r="S32" i="2"/>
  <c r="S25" i="2" s="1"/>
  <c r="P30" i="3"/>
  <c r="S22" i="2" s="1"/>
  <c r="S24" i="2" s="1"/>
  <c r="S13" i="2"/>
  <c r="J36" i="2"/>
  <c r="J34" i="2" s="1"/>
  <c r="E44" i="3"/>
  <c r="I36" i="2" s="1"/>
  <c r="I34" i="2" s="1"/>
  <c r="J32" i="2"/>
  <c r="J25" i="2" s="1"/>
  <c r="I25" i="2"/>
  <c r="J22" i="2"/>
  <c r="J24" i="2" s="1"/>
  <c r="E30" i="3"/>
  <c r="I22" i="2" s="1"/>
  <c r="I24" i="2" s="1"/>
  <c r="J18" i="2"/>
  <c r="J21" i="2" s="1"/>
  <c r="I18" i="2"/>
  <c r="I21" i="2" s="1"/>
  <c r="J13" i="2"/>
  <c r="J17" i="2" s="1"/>
  <c r="I13" i="2"/>
  <c r="R13" i="2"/>
  <c r="R17" i="2" s="1"/>
  <c r="M16" i="3"/>
  <c r="T16" i="3"/>
  <c r="Q18" i="2"/>
  <c r="Q21" i="2" s="1"/>
  <c r="T22" i="3"/>
  <c r="M30" i="3"/>
  <c r="Q22" i="2" s="1"/>
  <c r="Q24" i="2" s="1"/>
  <c r="O30" i="3"/>
  <c r="R22" i="2" s="1"/>
  <c r="M37" i="3"/>
  <c r="Q32" i="2" s="1"/>
  <c r="Q25" i="2" s="1"/>
  <c r="O37" i="3"/>
  <c r="R32" i="2" s="1"/>
  <c r="R25" i="2" s="1"/>
  <c r="M44" i="3"/>
  <c r="Q36" i="2" s="1"/>
  <c r="Q34" i="2" s="1"/>
  <c r="O44" i="3"/>
  <c r="T36" i="2"/>
  <c r="T34" i="2" s="1"/>
  <c r="Q30" i="3"/>
  <c r="T22" i="2" s="1"/>
  <c r="T24" i="2" s="1"/>
  <c r="T18" i="2"/>
  <c r="T21" i="2" s="1"/>
  <c r="S18" i="2"/>
  <c r="S21" i="2" s="1"/>
  <c r="T13" i="2"/>
  <c r="T17" i="2" s="1"/>
  <c r="Q12" i="3"/>
  <c r="P12" i="3"/>
  <c r="Q10" i="3"/>
  <c r="K38" i="2"/>
  <c r="K52" i="3" s="1"/>
  <c r="B38" i="2"/>
  <c r="B52" i="3" s="1"/>
  <c r="L44" i="3"/>
  <c r="L37" i="3"/>
  <c r="P18" i="2"/>
  <c r="P21" i="2" s="1"/>
  <c r="L30" i="3"/>
  <c r="O10" i="3"/>
  <c r="O12" i="3"/>
  <c r="M10" i="2"/>
  <c r="N10" i="2"/>
  <c r="O10" i="2"/>
  <c r="P10" i="2"/>
  <c r="Q10" i="2"/>
  <c r="R10" i="2"/>
  <c r="S10" i="2"/>
  <c r="T10" i="2"/>
  <c r="U10" i="2"/>
  <c r="K44" i="3"/>
  <c r="O36" i="2" s="1"/>
  <c r="O34" i="2" s="1"/>
  <c r="H9" i="3"/>
  <c r="J44" i="3"/>
  <c r="N36" i="2" s="1"/>
  <c r="N34" i="2" s="1"/>
  <c r="J37" i="3"/>
  <c r="N18" i="2"/>
  <c r="N21" i="2" s="1"/>
  <c r="N13" i="2"/>
  <c r="N17" i="2" s="1"/>
  <c r="H44" i="3"/>
  <c r="L36" i="2"/>
  <c r="L34" i="2"/>
  <c r="H37" i="3"/>
  <c r="L32" i="2"/>
  <c r="L25" i="2" s="1"/>
  <c r="H30" i="3"/>
  <c r="L22" i="2"/>
  <c r="L24" i="2"/>
  <c r="L18" i="2"/>
  <c r="L21" i="2" s="1"/>
  <c r="H10" i="3"/>
  <c r="H12" i="3"/>
  <c r="L13" i="2"/>
  <c r="B7" i="1"/>
  <c r="U36" i="2"/>
  <c r="U34" i="2"/>
  <c r="U13" i="2"/>
  <c r="U17" i="2"/>
  <c r="U18" i="2"/>
  <c r="U21" i="2"/>
  <c r="U22" i="2"/>
  <c r="U24" i="2"/>
  <c r="U32" i="2"/>
  <c r="U25" i="2"/>
  <c r="W77" i="4"/>
  <c r="X77" i="4"/>
  <c r="Y77" i="4"/>
  <c r="W78" i="4"/>
  <c r="X78" i="4"/>
  <c r="Y78" i="4"/>
  <c r="W79" i="4"/>
  <c r="X79" i="4"/>
  <c r="Y79" i="4"/>
  <c r="W65" i="4"/>
  <c r="X65" i="4"/>
  <c r="Y65" i="4"/>
  <c r="W66" i="4"/>
  <c r="X66" i="4"/>
  <c r="Y66" i="4"/>
  <c r="W58" i="4"/>
  <c r="X58" i="4"/>
  <c r="Y58" i="4"/>
  <c r="Y28" i="4"/>
  <c r="W29" i="4"/>
  <c r="X29" i="4"/>
  <c r="Y29" i="4"/>
  <c r="W8" i="4"/>
  <c r="X8" i="4"/>
  <c r="Y8" i="4"/>
  <c r="W9" i="4"/>
  <c r="X9" i="4"/>
  <c r="Y9" i="4"/>
  <c r="W10" i="4"/>
  <c r="X10" i="4"/>
  <c r="Y10" i="4"/>
  <c r="N22" i="2"/>
  <c r="N24" i="2" s="1"/>
  <c r="P32" i="2"/>
  <c r="P25" i="2" s="1"/>
  <c r="K37" i="3"/>
  <c r="O32" i="2" s="1"/>
  <c r="O25" i="2" s="1"/>
  <c r="P22" i="2"/>
  <c r="P24" i="2"/>
  <c r="I118" i="4"/>
  <c r="E110" i="4"/>
  <c r="E108" i="4"/>
  <c r="Z106" i="4"/>
  <c r="Q106" i="4"/>
  <c r="O106" i="4"/>
  <c r="N106" i="4"/>
  <c r="M106" i="4"/>
  <c r="L106" i="4"/>
  <c r="K106" i="4"/>
  <c r="J106" i="4"/>
  <c r="I106" i="4"/>
  <c r="AA105" i="4"/>
  <c r="P105" i="4"/>
  <c r="AA104" i="4"/>
  <c r="P104" i="4"/>
  <c r="AA103" i="4"/>
  <c r="P103" i="4"/>
  <c r="AA102" i="4"/>
  <c r="P102" i="4"/>
  <c r="AA101" i="4"/>
  <c r="P101" i="4"/>
  <c r="AA100" i="4"/>
  <c r="P100" i="4"/>
  <c r="AA99" i="4"/>
  <c r="P99" i="4"/>
  <c r="AA98" i="4"/>
  <c r="P98" i="4"/>
  <c r="AA97" i="4"/>
  <c r="P97" i="4"/>
  <c r="AA96" i="4"/>
  <c r="P96" i="4"/>
  <c r="AA95" i="4"/>
  <c r="P95" i="4"/>
  <c r="AA94" i="4"/>
  <c r="P94" i="4"/>
  <c r="AA93" i="4"/>
  <c r="P93" i="4"/>
  <c r="AA92" i="4"/>
  <c r="P92" i="4"/>
  <c r="AA91" i="4"/>
  <c r="P91" i="4"/>
  <c r="AA90" i="4"/>
  <c r="P90" i="4"/>
  <c r="AA89" i="4"/>
  <c r="P89" i="4"/>
  <c r="AA88" i="4"/>
  <c r="P88" i="4"/>
  <c r="AA87" i="4"/>
  <c r="P87" i="4"/>
  <c r="AA86" i="4"/>
  <c r="P86" i="4"/>
  <c r="AA85" i="4"/>
  <c r="P85" i="4"/>
  <c r="AA84" i="4"/>
  <c r="P84" i="4"/>
  <c r="AA83" i="4"/>
  <c r="P83" i="4"/>
  <c r="AA82" i="4"/>
  <c r="P82" i="4"/>
  <c r="Z81" i="4"/>
  <c r="Q81" i="4"/>
  <c r="O81" i="4"/>
  <c r="N81" i="4"/>
  <c r="M81" i="4"/>
  <c r="L81" i="4"/>
  <c r="K81" i="4"/>
  <c r="J81" i="4"/>
  <c r="I81" i="4"/>
  <c r="AA80" i="4"/>
  <c r="P80" i="4"/>
  <c r="AA79" i="4"/>
  <c r="V79" i="4"/>
  <c r="U79" i="4"/>
  <c r="T79" i="4"/>
  <c r="S79" i="4"/>
  <c r="P79" i="4"/>
  <c r="AA78" i="4"/>
  <c r="V78" i="4"/>
  <c r="U78" i="4"/>
  <c r="T78" i="4"/>
  <c r="S78" i="4"/>
  <c r="P78" i="4"/>
  <c r="AA77" i="4"/>
  <c r="V77" i="4"/>
  <c r="U77" i="4"/>
  <c r="T77" i="4"/>
  <c r="S77" i="4"/>
  <c r="S76" i="4"/>
  <c r="P77" i="4"/>
  <c r="AA76" i="4"/>
  <c r="T76" i="4"/>
  <c r="P76" i="4"/>
  <c r="AA75" i="4"/>
  <c r="P75" i="4"/>
  <c r="AA74" i="4"/>
  <c r="P74" i="4"/>
  <c r="AA73" i="4"/>
  <c r="P73" i="4"/>
  <c r="AA72" i="4"/>
  <c r="P72" i="4"/>
  <c r="AA71" i="4"/>
  <c r="P71" i="4"/>
  <c r="Z70" i="4"/>
  <c r="Q70" i="4"/>
  <c r="L70" i="4"/>
  <c r="K70" i="4"/>
  <c r="J70" i="4"/>
  <c r="I70" i="4"/>
  <c r="AA69" i="4"/>
  <c r="P69" i="4"/>
  <c r="AA68" i="4"/>
  <c r="P68" i="4"/>
  <c r="AA67" i="4"/>
  <c r="P67" i="4"/>
  <c r="AA66" i="4"/>
  <c r="V66" i="4"/>
  <c r="U66" i="4"/>
  <c r="T66" i="4"/>
  <c r="S66" i="4"/>
  <c r="P66" i="4"/>
  <c r="AA65" i="4"/>
  <c r="V65" i="4"/>
  <c r="U65" i="4"/>
  <c r="U64" i="4"/>
  <c r="T65" i="4"/>
  <c r="T64" i="4"/>
  <c r="S65" i="4"/>
  <c r="P65" i="4"/>
  <c r="AA64" i="4"/>
  <c r="P64" i="4"/>
  <c r="AA63" i="4"/>
  <c r="P63" i="4"/>
  <c r="AA62" i="4"/>
  <c r="P62" i="4"/>
  <c r="AA61" i="4"/>
  <c r="P61" i="4"/>
  <c r="AA60" i="4"/>
  <c r="O60" i="4"/>
  <c r="Y57" i="4"/>
  <c r="Y56" i="4"/>
  <c r="N60" i="4"/>
  <c r="X57" i="4"/>
  <c r="X56" i="4"/>
  <c r="M60" i="4"/>
  <c r="W57" i="4"/>
  <c r="AA59" i="4"/>
  <c r="P59" i="4"/>
  <c r="V58" i="4"/>
  <c r="U58" i="4"/>
  <c r="T58" i="4"/>
  <c r="S58" i="4"/>
  <c r="L58" i="4"/>
  <c r="K58" i="4"/>
  <c r="J58" i="4"/>
  <c r="AA58" i="4"/>
  <c r="I58" i="4"/>
  <c r="AA57" i="4"/>
  <c r="V57" i="4"/>
  <c r="U57" i="4"/>
  <c r="T57" i="4"/>
  <c r="T56" i="4"/>
  <c r="S57" i="4"/>
  <c r="S56" i="4"/>
  <c r="P57" i="4"/>
  <c r="AA56" i="4"/>
  <c r="V56" i="4"/>
  <c r="U56" i="4"/>
  <c r="P56" i="4"/>
  <c r="AA55" i="4"/>
  <c r="P55" i="4"/>
  <c r="AA54" i="4"/>
  <c r="P54" i="4"/>
  <c r="AA53" i="4"/>
  <c r="P53" i="4"/>
  <c r="AA52" i="4"/>
  <c r="P52" i="4"/>
  <c r="AA51" i="4"/>
  <c r="P51" i="4"/>
  <c r="AA50" i="4"/>
  <c r="P50" i="4"/>
  <c r="AA49" i="4"/>
  <c r="P49" i="4"/>
  <c r="AA48" i="4"/>
  <c r="P48" i="4"/>
  <c r="AA47" i="4"/>
  <c r="N47" i="4"/>
  <c r="X28" i="4"/>
  <c r="M47" i="4"/>
  <c r="W28" i="4"/>
  <c r="AA46" i="4"/>
  <c r="P46" i="4"/>
  <c r="AA45" i="4"/>
  <c r="P45" i="4"/>
  <c r="AA44" i="4"/>
  <c r="O44" i="4"/>
  <c r="O58" i="4"/>
  <c r="N44" i="4"/>
  <c r="X27" i="4"/>
  <c r="X26" i="4"/>
  <c r="M44" i="4"/>
  <c r="M58" i="4"/>
  <c r="AA43" i="4"/>
  <c r="P43" i="4"/>
  <c r="AA42" i="4"/>
  <c r="P42" i="4"/>
  <c r="AA41" i="4"/>
  <c r="P41" i="4"/>
  <c r="AA40" i="4"/>
  <c r="P40" i="4"/>
  <c r="AA39" i="4"/>
  <c r="P39" i="4"/>
  <c r="AA38" i="4"/>
  <c r="P38" i="4"/>
  <c r="AA37" i="4"/>
  <c r="P37" i="4"/>
  <c r="AA36" i="4"/>
  <c r="P36" i="4"/>
  <c r="AA35" i="4"/>
  <c r="P35" i="4"/>
  <c r="AA34" i="4"/>
  <c r="P34" i="4"/>
  <c r="AA33" i="4"/>
  <c r="P33" i="4"/>
  <c r="AA32" i="4"/>
  <c r="P32" i="4"/>
  <c r="AA31" i="4"/>
  <c r="P31" i="4"/>
  <c r="AA30" i="4"/>
  <c r="P30" i="4"/>
  <c r="AA29" i="4"/>
  <c r="V29" i="4"/>
  <c r="U29" i="4"/>
  <c r="T29" i="4"/>
  <c r="S29" i="4"/>
  <c r="P29" i="4"/>
  <c r="V28" i="4"/>
  <c r="U28" i="4"/>
  <c r="T28" i="4"/>
  <c r="S28" i="4"/>
  <c r="Z27" i="4"/>
  <c r="Z107" i="4"/>
  <c r="V27" i="4"/>
  <c r="U27" i="4"/>
  <c r="T27" i="4"/>
  <c r="S27" i="4"/>
  <c r="Q27" i="4"/>
  <c r="Q107" i="4"/>
  <c r="O27" i="4"/>
  <c r="N27" i="4"/>
  <c r="M27" i="4"/>
  <c r="L27" i="4"/>
  <c r="L107" i="4"/>
  <c r="K27" i="4"/>
  <c r="K107" i="4"/>
  <c r="AA26" i="4"/>
  <c r="P26" i="4"/>
  <c r="AA25" i="4"/>
  <c r="P25" i="4"/>
  <c r="AA24" i="4"/>
  <c r="P24" i="4"/>
  <c r="AA23" i="4"/>
  <c r="P23" i="4"/>
  <c r="AA22" i="4"/>
  <c r="P22" i="4"/>
  <c r="AA21" i="4"/>
  <c r="P21" i="4"/>
  <c r="AA20" i="4"/>
  <c r="P20" i="4"/>
  <c r="AA19" i="4"/>
  <c r="P19" i="4"/>
  <c r="AA18" i="4"/>
  <c r="P18" i="4"/>
  <c r="AA17" i="4"/>
  <c r="P17" i="4"/>
  <c r="AA16" i="4"/>
  <c r="P16" i="4"/>
  <c r="AA15" i="4"/>
  <c r="P15" i="4"/>
  <c r="AA14" i="4"/>
  <c r="P14" i="4"/>
  <c r="J13" i="4"/>
  <c r="P13" i="4"/>
  <c r="J12" i="4"/>
  <c r="P12" i="4"/>
  <c r="AA11" i="4"/>
  <c r="P11" i="4"/>
  <c r="AA10" i="4"/>
  <c r="V10" i="4"/>
  <c r="U10" i="4"/>
  <c r="T10" i="4"/>
  <c r="S10" i="4"/>
  <c r="P10" i="4"/>
  <c r="AA9" i="4"/>
  <c r="V9" i="4"/>
  <c r="U9" i="4"/>
  <c r="S9" i="4"/>
  <c r="P9" i="4"/>
  <c r="AA8" i="4"/>
  <c r="V8" i="4"/>
  <c r="U8" i="4"/>
  <c r="T8" i="4"/>
  <c r="P8" i="4"/>
  <c r="AA7" i="4"/>
  <c r="I7" i="4"/>
  <c r="P7" i="4"/>
  <c r="G30" i="3"/>
  <c r="K22" i="2"/>
  <c r="K24" i="2" s="1"/>
  <c r="O18" i="2"/>
  <c r="O21" i="2" s="1"/>
  <c r="P36" i="2"/>
  <c r="P34" i="2"/>
  <c r="V94" i="4"/>
  <c r="U95" i="4"/>
  <c r="I27" i="4"/>
  <c r="I107" i="4"/>
  <c r="K30" i="3"/>
  <c r="O22" i="2" s="1"/>
  <c r="O24" i="2" s="1"/>
  <c r="K13" i="2"/>
  <c r="K17" i="2" s="1"/>
  <c r="I37" i="3"/>
  <c r="M25" i="2" s="1"/>
  <c r="G37" i="3"/>
  <c r="K32" i="2"/>
  <c r="K25" i="2" s="1"/>
  <c r="K18" i="2"/>
  <c r="K21" i="2"/>
  <c r="G9" i="3"/>
  <c r="G10" i="3"/>
  <c r="I44" i="3"/>
  <c r="M36" i="2" s="1"/>
  <c r="M34" i="2" s="1"/>
  <c r="G44" i="3"/>
  <c r="K36" i="2"/>
  <c r="K34" i="2"/>
  <c r="M13" i="2"/>
  <c r="M17" i="2" s="1"/>
  <c r="G12" i="3"/>
  <c r="R18" i="2"/>
  <c r="R21" i="2" s="1"/>
  <c r="S8" i="4"/>
  <c r="S7" i="4"/>
  <c r="AA12" i="4"/>
  <c r="S26" i="4"/>
  <c r="X76" i="4"/>
  <c r="E109" i="4"/>
  <c r="U26" i="4"/>
  <c r="V64" i="4"/>
  <c r="AA81" i="4"/>
  <c r="Y7" i="4"/>
  <c r="Y76" i="4"/>
  <c r="S64" i="4"/>
  <c r="Y64" i="4"/>
  <c r="X64" i="4"/>
  <c r="P81" i="4"/>
  <c r="U94" i="4"/>
  <c r="Y94" i="4"/>
  <c r="T95" i="4"/>
  <c r="X7" i="4"/>
  <c r="Y95" i="4"/>
  <c r="AA70" i="4"/>
  <c r="U76" i="4"/>
  <c r="S94" i="4"/>
  <c r="P106" i="4"/>
  <c r="W7" i="4"/>
  <c r="X95" i="4"/>
  <c r="P27" i="4"/>
  <c r="U7" i="4"/>
  <c r="J27" i="4"/>
  <c r="J107" i="4"/>
  <c r="J109" i="4"/>
  <c r="U93" i="4"/>
  <c r="U92" i="4"/>
  <c r="P44" i="4"/>
  <c r="V7" i="4"/>
  <c r="V26" i="4"/>
  <c r="T26" i="4"/>
  <c r="S95" i="4"/>
  <c r="W56" i="4"/>
  <c r="V93" i="4"/>
  <c r="V95" i="4"/>
  <c r="AA106" i="4"/>
  <c r="W64" i="4"/>
  <c r="W95" i="4"/>
  <c r="U8" i="2"/>
  <c r="U12" i="2" s="1"/>
  <c r="L7" i="3"/>
  <c r="G7" i="3"/>
  <c r="H7" i="3"/>
  <c r="W94" i="4"/>
  <c r="I119" i="4"/>
  <c r="I109" i="4"/>
  <c r="K110" i="4"/>
  <c r="X94" i="4"/>
  <c r="X93" i="4"/>
  <c r="L17" i="2"/>
  <c r="T9" i="4"/>
  <c r="T7" i="4"/>
  <c r="AA13" i="4"/>
  <c r="AA27" i="4"/>
  <c r="AA107" i="4"/>
  <c r="P47" i="4"/>
  <c r="P60" i="4"/>
  <c r="P70" i="4"/>
  <c r="W27" i="4"/>
  <c r="W26" i="4"/>
  <c r="N58" i="4"/>
  <c r="M70" i="4"/>
  <c r="M107" i="4"/>
  <c r="O70" i="4"/>
  <c r="O107" i="4"/>
  <c r="O109" i="4"/>
  <c r="Y27" i="4"/>
  <c r="Y26" i="4"/>
  <c r="T93" i="4"/>
  <c r="V76" i="4"/>
  <c r="W76" i="4"/>
  <c r="N70" i="4"/>
  <c r="V92" i="4"/>
  <c r="L110" i="4"/>
  <c r="S93" i="4"/>
  <c r="S92" i="4"/>
  <c r="N107" i="4"/>
  <c r="N109" i="4"/>
  <c r="X92" i="4"/>
  <c r="P58" i="4"/>
  <c r="P107" i="4"/>
  <c r="T94" i="4"/>
  <c r="T92" i="4"/>
  <c r="Y93" i="4"/>
  <c r="Y92" i="4"/>
  <c r="W93" i="4"/>
  <c r="W92" i="4"/>
  <c r="T44" i="3" l="1"/>
  <c r="N32" i="2"/>
  <c r="N25" i="2" s="1"/>
  <c r="N8" i="2" s="1"/>
  <c r="J7" i="3"/>
  <c r="Q7" i="3"/>
  <c r="R36" i="2"/>
  <c r="R34" i="2" s="1"/>
  <c r="R8" i="2" s="1"/>
  <c r="T30" i="3"/>
  <c r="O7" i="3"/>
  <c r="T37" i="3"/>
  <c r="T9" i="3"/>
  <c r="T12" i="3"/>
  <c r="T10" i="3"/>
  <c r="K12" i="2"/>
  <c r="L12" i="2"/>
  <c r="L8" i="2"/>
  <c r="I17" i="2"/>
  <c r="I12" i="2" s="1"/>
  <c r="I8" i="2"/>
  <c r="J12" i="2"/>
  <c r="I7" i="3"/>
  <c r="K8" i="2"/>
  <c r="J8" i="2"/>
  <c r="T14" i="3"/>
  <c r="P7" i="3"/>
  <c r="K7" i="3"/>
  <c r="R24" i="2"/>
  <c r="Q8" i="2"/>
  <c r="M8" i="2"/>
  <c r="O12" i="2"/>
  <c r="Q12" i="2"/>
  <c r="M7" i="3"/>
  <c r="S17" i="2"/>
  <c r="S8" i="2"/>
  <c r="S12" i="2" s="1"/>
  <c r="P17" i="2"/>
  <c r="P12" i="2" s="1"/>
  <c r="P8" i="2"/>
  <c r="T8" i="2"/>
  <c r="T12" i="2" s="1"/>
  <c r="O8" i="2"/>
  <c r="R12" i="2" l="1"/>
  <c r="N12" i="2"/>
  <c r="T7" i="3"/>
</calcChain>
</file>

<file path=xl/sharedStrings.xml><?xml version="1.0" encoding="utf-8"?>
<sst xmlns="http://schemas.openxmlformats.org/spreadsheetml/2006/main" count="1091" uniqueCount="396">
  <si>
    <t>Весовой критерий</t>
  </si>
  <si>
    <t>Плановый период</t>
  </si>
  <si>
    <t>январь - март</t>
  </si>
  <si>
    <t>январь - июнь</t>
  </si>
  <si>
    <t>январь-сентябрь</t>
  </si>
  <si>
    <t>значение на конец года</t>
  </si>
  <si>
    <t>1-ый год</t>
  </si>
  <si>
    <t>2-ой год</t>
  </si>
  <si>
    <t>факт</t>
  </si>
  <si>
    <t>план</t>
  </si>
  <si>
    <t>Цель: обеспечение высокого качества образования, соответствующего потребностям граждан и перспективным задачам развития экономики Ужурского района, государственная поддержка детей-сирот,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</si>
  <si>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</si>
  <si>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Доля школ района, имеющих средний балл ЕГЭ (в расчете на 1 предмет) выше 50 баллов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</si>
  <si>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</si>
  <si>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 xml:space="preserve">Подпрограмма 1 «Развитие дошкольного образования» </t>
  </si>
  <si>
    <t>Обеспеченность детей дошкольного возраста местами в дошкольных образовательных учреждениях (количество мест на 100 детей)</t>
  </si>
  <si>
    <t>%</t>
  </si>
  <si>
    <t>Удельный вес воспитанников дошкольных образовательных организаций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организаций;</t>
  </si>
  <si>
    <t xml:space="preserve">Подпрограмма 2 «Развитие общего образования» 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</si>
  <si>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</si>
  <si>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</si>
  <si>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Доля общеобразовательных организаций (с числом обучающихся более 50)</t>
  </si>
  <si>
    <t xml:space="preserve">Подпрограмма 3 «Развитие дополнительного образования детей»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</si>
  <si>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</si>
  <si>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Подпрограмма 4 «Безопасный, качественный отдых и оздоровление детей в летний период» </t>
  </si>
  <si>
    <t>Доля оздоровленных детей школьного возраста</t>
  </si>
  <si>
    <t>Подпрограмма 5 «Обеспечение реализации муниципальной программы и прочие мероприятия в области образования»</t>
  </si>
  <si>
    <t>Своевременное доведение Главным распорядителем лимитов бюджетных обязательств до  организаций, предусмотренных законом о бюджете за отчетный год</t>
  </si>
  <si>
    <t xml:space="preserve">Соблюдение сроков предоставления годовой бюджетной отчетности </t>
  </si>
  <si>
    <t>Удельный вес численности учителей в возрасте до 35 лет в общей численности учителей общеобразовательных организаций</t>
  </si>
  <si>
    <t>ГРБС</t>
  </si>
  <si>
    <t>Рз Пр</t>
  </si>
  <si>
    <t>ЦСР</t>
  </si>
  <si>
    <t>ВР</t>
  </si>
  <si>
    <t>Муниципальнная программа</t>
  </si>
  <si>
    <t>всего расходные обязательства по программе</t>
  </si>
  <si>
    <t>в том числе по ГРБС:</t>
  </si>
  <si>
    <t>Подпрограмма 1</t>
  </si>
  <si>
    <t>Подпрограмма 2</t>
  </si>
  <si>
    <t>«Развитие общего образования»</t>
  </si>
  <si>
    <t>Подпрограмма 3</t>
  </si>
  <si>
    <t>«Развитие дополнительного образования детей»</t>
  </si>
  <si>
    <t>Подпрограмма 4</t>
  </si>
  <si>
    <t>«Безопасный, качественный отдых и оздоровление детей в летний период»</t>
  </si>
  <si>
    <t>Подпрограмма 5</t>
  </si>
  <si>
    <t>«Обеспечение реализации муниципальной программы и прочие мероприятия в области образования»</t>
  </si>
  <si>
    <t xml:space="preserve">Код бюджетной классификации </t>
  </si>
  <si>
    <t>Примечание</t>
  </si>
  <si>
    <t>тыс. рублей</t>
  </si>
  <si>
    <t>Статус</t>
  </si>
  <si>
    <t>Источники финансирования</t>
  </si>
  <si>
    <t xml:space="preserve">Примечание </t>
  </si>
  <si>
    <t>Муниципальная программа</t>
  </si>
  <si>
    <t xml:space="preserve">Всего                    </t>
  </si>
  <si>
    <t xml:space="preserve">в том числе:             </t>
  </si>
  <si>
    <t>федеральный бюджет</t>
  </si>
  <si>
    <t xml:space="preserve">краевой бюджет           </t>
  </si>
  <si>
    <t xml:space="preserve">внебюджетные  источники                 </t>
  </si>
  <si>
    <t>юридические лица</t>
  </si>
  <si>
    <t>Расходы по годам</t>
  </si>
  <si>
    <t>районный бюджет</t>
  </si>
  <si>
    <t>"Развитие дошкольного образования"</t>
  </si>
  <si>
    <t>"Развитие общего образования"</t>
  </si>
  <si>
    <t>"Безопасный, качественный отдых и оздоровление детей в летний переиод"</t>
  </si>
  <si>
    <t>"Обеспечение реализации муниципальной программы и прочие мероприятия в области образования"</t>
  </si>
  <si>
    <t>3-й год</t>
  </si>
  <si>
    <t>3-ой год</t>
  </si>
  <si>
    <t>Перечень мероприятий Управления образования на 2014 год</t>
  </si>
  <si>
    <t>№ п/п</t>
  </si>
  <si>
    <t xml:space="preserve">Цели, задачи, мероприятия </t>
  </si>
  <si>
    <t>Код бюджетной классификации</t>
  </si>
  <si>
    <t>Расходы (тыс. руб.), годы</t>
  </si>
  <si>
    <t>всего</t>
  </si>
  <si>
    <t>Ожидаемый результат от реализации подпрограммного мероприятия (в натуральном выражении)</t>
  </si>
  <si>
    <t>2 кв</t>
  </si>
  <si>
    <t>3 кв</t>
  </si>
  <si>
    <t>Расходы</t>
  </si>
  <si>
    <t>Остатки</t>
  </si>
  <si>
    <t>Цель: создание в системе дошкольного , общего и дополнительного образования равных возможностей для современного качественного образования, пизитивной социализации детей и оздоровление детей в летний период</t>
  </si>
  <si>
    <t>Задача № 1.  Развитие дошкольного образования</t>
  </si>
  <si>
    <t>итого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</si>
  <si>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правилам( согласно предписаниям, судебным решениям)</t>
  </si>
  <si>
    <t>Управление образования</t>
  </si>
  <si>
    <t>мест</t>
  </si>
  <si>
    <t>050</t>
  </si>
  <si>
    <t>0701</t>
  </si>
  <si>
    <t>0418401</t>
  </si>
  <si>
    <t>612</t>
  </si>
  <si>
    <t xml:space="preserve">1)МБДОУ  «Солгонский детский сад»: сантехника – 45;
2) МБДОУ «Крутоярский детский сад»:   оборудование локальной вытяжной системы – 30
                                                                                                                                    </t>
  </si>
  <si>
    <t>Подключение образовательных учреждений района к автоматической пожарной сигнализации</t>
  </si>
  <si>
    <t>0418408</t>
  </si>
  <si>
    <t>Обеспечение деятельности (оказание услуг) подведомственных учреждений</t>
  </si>
  <si>
    <t>0418419</t>
  </si>
  <si>
    <t>611</t>
  </si>
  <si>
    <t>кр</t>
  </si>
  <si>
    <t>фб</t>
  </si>
  <si>
    <t>831</t>
  </si>
  <si>
    <t>Финансовое обеспечение государственных 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</si>
  <si>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0417588</t>
  </si>
  <si>
    <t>Софинансирование субсидии на 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</si>
  <si>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0418958</t>
  </si>
  <si>
    <t>Детский сад №1</t>
  </si>
  <si>
    <t>Введение дополнительных мест в систему дошкольного образования детей посредством реконструкции и капитального ремонта зданий под дошкольные образовательные учреждения, реконструкции и капитального ремонта зданий образовательных учреждений для создания условий, позволяющих реализовать основную общеобразовательную программу дошкольного образования детей, а также приобретение оборудования, мебели</t>
  </si>
  <si>
    <t>фед</t>
  </si>
  <si>
    <t>0415059</t>
  </si>
  <si>
    <t>на проведение капитального ремонта для открытия групп полного дня в МБОУ "Михайловская СОШ" - 3160,6;  МБОУ "Златоруновская СОШ" - 3277,7; МБОУ "Крутоярская СОШ" - 3278,2</t>
  </si>
  <si>
    <t xml:space="preserve">Софинансирование на реконструкцию и капитальный ремонт зданий под дошкольные образовательные учреждения </t>
  </si>
  <si>
    <t>0418921</t>
  </si>
  <si>
    <t>МБОУ "Михайловская СОШ" - 390,6;  МБОУ "Златоруновская СОШ" - 327,8; МБОУ "Крутоярская СОШ" - 327,8</t>
  </si>
  <si>
    <t>0418959</t>
  </si>
  <si>
    <t>0418946</t>
  </si>
  <si>
    <t>0417746</t>
  </si>
  <si>
    <t>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</si>
  <si>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0417558</t>
  </si>
  <si>
    <t xml:space="preserve"> </t>
  </si>
  <si>
    <t xml:space="preserve">Прочие мероприятия, осуществляемые за счет межбюджетных трансфертов прошлых лет из краевого бюджета </t>
  </si>
  <si>
    <t>0417789</t>
  </si>
  <si>
    <t>Приобретение мебели (детский сад №1)</t>
  </si>
  <si>
    <t>Обеспечение выделения денежных средсв на осуществление присмотра и ухода за детьми-инвалидами, детьми-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</si>
  <si>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0417554</t>
  </si>
  <si>
    <t xml:space="preserve">Предоставление питания детям
инвалидам; опекаемым детям; по школам с дошкольными группами и садам
</t>
  </si>
  <si>
    <t>Разработка проектно-сметной документации для размещения дополнительных групп детских садов в зданиях школ</t>
  </si>
  <si>
    <t>0418402</t>
  </si>
  <si>
    <t xml:space="preserve">ПСД на 3 школы: Крутоярская СОШ (дополнительная группа на 20 мест) – 364,0;
 Златоруновская СОШ (дополнительная группа на 20 мест) – 229,0;
 Михайловская СОШ (дополнительная группа на 20 мест) – 155,0
</t>
  </si>
  <si>
    <t xml:space="preserve"> Выплата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</si>
  <si>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1004</t>
  </si>
  <si>
    <t>0417556</t>
  </si>
  <si>
    <t>313</t>
  </si>
  <si>
    <t>321</t>
  </si>
  <si>
    <t>ИТОГО:</t>
  </si>
  <si>
    <t>Задача № 2.  Развитие общего образования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</si>
  <si>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 (согласно предписаниям, судебным решениям)</t>
  </si>
  <si>
    <t>0702</t>
  </si>
  <si>
    <t>0428401</t>
  </si>
  <si>
    <t xml:space="preserve">1) МБОУ «Ужурская СОШ №3»: оборудование для пищеблока – 511,46;
2) МБОУ «Ужурская СОШ №6»: внесение изменений в ПСД - 31,5, 3) МБОУ «Ильинская СОШ»: оборудование для кабинета физики, химии – 23,54
</t>
  </si>
  <si>
    <t>Софинансирование субсидии на проведение реконструкции или капитального ремонта зданий образовательных учреждений находящихся в аварийном состоянии</t>
  </si>
  <si>
    <t>140</t>
  </si>
  <si>
    <t>0428962</t>
  </si>
  <si>
    <t>244</t>
  </si>
  <si>
    <t>Софинансирование краевой программы "Развитие системы образования Красноярского края на 2014-2016г"</t>
  </si>
  <si>
    <t>Проведение реконструкции или капитального ремонта зданий образовательных учреждений находящихся в аварийном состоянии</t>
  </si>
  <si>
    <t>0427662</t>
  </si>
  <si>
    <t>6 СОШ</t>
  </si>
  <si>
    <t>Осуществление (возмещение) расходов, направленных на создание безопасных и комфортных условий функционирования объектов муниципальной собственности, развитие муниципальных учреждений, на 2015 год</t>
  </si>
  <si>
    <t>0427746</t>
  </si>
  <si>
    <t>Софинансирование субсидии на осуществление  (возмещение) расходов, направленных на создание и комфортных условий функционирования объектов муниципальной собственности, развитие муниципальных учреждений</t>
  </si>
  <si>
    <t>0428946</t>
  </si>
  <si>
    <t xml:space="preserve">Разработка проектно-сметной документации на капитальный ремонт помещения спортивного зала в здании МБОУ "Крутоярская СОШ" </t>
  </si>
  <si>
    <t>0428405</t>
  </si>
  <si>
    <t>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средств, о режиме труда и отдыха водителей транспортных средств (тахографами</t>
  </si>
  <si>
    <t>0427391</t>
  </si>
  <si>
    <t>Софинансирование субсидии на 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 (тахографами)</t>
  </si>
  <si>
    <t>0428991</t>
  </si>
  <si>
    <t>Софинансирование субсидии на обеспечении беспрепятственного доступа к муниципальным учреждениям социальной инфраструктуры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 – рельефной информацией и другое)</t>
  </si>
  <si>
    <t>1006</t>
  </si>
  <si>
    <t>0428995</t>
  </si>
  <si>
    <t>Обеспечение беспрепятственного доступа к муниципальным учреждениям социальной инфраструструктуры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пространственно-рельефной информацией и другим оборудованием)</t>
  </si>
  <si>
    <t>0421095</t>
  </si>
  <si>
    <t>Мероприятия государственной программы Российской Федерации "Доступная среда" на 2011-2015 годы за счет средств федерального бюджета в рамках подпрограммы «Повышение качества жизни отдельных категорий граждан, в том числе инвалидов, степени их социальной защищенности»</t>
  </si>
  <si>
    <t>0425027</t>
  </si>
  <si>
    <t xml:space="preserve">Мероприятия государственной программы Российской Федерации "Доступная среда" на 2011-2015 годы за счет средств федерального бюджета </t>
  </si>
  <si>
    <t>0428900</t>
  </si>
  <si>
    <t>0428408</t>
  </si>
  <si>
    <t>622</t>
  </si>
  <si>
    <t>0428419</t>
  </si>
  <si>
    <t>бюджетные учреждения</t>
  </si>
  <si>
    <t>автономные учреждения</t>
  </si>
  <si>
    <t>621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</si>
  <si>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</si>
  <si>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0427564</t>
  </si>
  <si>
    <t>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</t>
  </si>
  <si>
    <t>1003</t>
  </si>
  <si>
    <t>0427566</t>
  </si>
  <si>
    <t xml:space="preserve"> питание через заботу </t>
  </si>
  <si>
    <t>СОШ №6</t>
  </si>
  <si>
    <t>питание по школам</t>
  </si>
  <si>
    <t>Обеспечение деятельности (оказание услуг) подведомственных организаций</t>
  </si>
  <si>
    <t>0709</t>
  </si>
  <si>
    <t xml:space="preserve">1)акредитация 7 учреждений(СОШ №1, СОШ №3, Арабкаевская, Березовологская, Малоимышская, Приреченская, Тургужанская) - 70,0;       </t>
  </si>
  <si>
    <t>1) Проведение ГИА,ЕГЭ -110,0 ( через управление образования), награждение медалистов - 100,0</t>
  </si>
  <si>
    <t>Задача № 3.  Развитие дополнительного образования детей (ЦДО,ДЮСШ,МУК)</t>
  </si>
  <si>
    <t>0438419</t>
  </si>
  <si>
    <t>ЦДО ; ДЮСШ</t>
  </si>
  <si>
    <t>МУК</t>
  </si>
  <si>
    <t>0438408</t>
  </si>
  <si>
    <t>1102</t>
  </si>
  <si>
    <t>0437702</t>
  </si>
  <si>
    <t>Приобретение спортинвентаря (ДЮСШ)</t>
  </si>
  <si>
    <t>0438401</t>
  </si>
  <si>
    <t>1) ЦДО: ремонт крыши музея и СЮН  150,0                   2) ДЮСШ: ограждение лыжной базы; устройство канализации; ремонт полов 150,0</t>
  </si>
  <si>
    <t xml:space="preserve">Проведение мероприятий для детей и молодежи </t>
  </si>
  <si>
    <t>0707</t>
  </si>
  <si>
    <t>0438403</t>
  </si>
  <si>
    <t>мероприятия через управление образования</t>
  </si>
  <si>
    <t>Участие в краевых, зональных, районных спортивных, туристических, краеведческих соревнованиях, спартакиадах. Проведение районных мероприятий, акций, форумов, фестивалей, выставок, экспедиций, походов, сплавов, туристического слета. Участие в конкурсах воспитательно-образовательных проектов, работа профильных школ, участие в грантовых программах.                                                2)  Поддержка спортивного клуба «Олимп» (социальные выплаты) - 100,0  (ЦДО, ДЮСШ, Управление образования)</t>
  </si>
  <si>
    <t>проведение мероприятий (шаг навстречу, летняя радуга)</t>
  </si>
  <si>
    <t>Задача № 4  Безопасный, качественный отдых и оздоровление детей в летний период</t>
  </si>
  <si>
    <t>Оздоровление и занятость детей и подростков в каникулярное время за счет средств местного бюджета</t>
  </si>
  <si>
    <t>0448404</t>
  </si>
  <si>
    <t>Подготовка к летнему оздоровительному сезону. Оплата услуг за проведение дезинсекционной обработки территории туристических, спортивных лагерей (50- ДЮСШ (Палатки), 504,4 - ЦДО (трудоустройство детей), 152,43 - РМЦ(проведение мероприятий для детей)</t>
  </si>
  <si>
    <t>Управление образования (ГСМ на подвоз в летние лагеря)</t>
  </si>
  <si>
    <t>Софинансирование на оплату стоимости путевок для детей в краевые государственные и негосударственные организации отдыха, оздоровления и занятости детей, на территории Красноярского края</t>
  </si>
  <si>
    <t>0448983</t>
  </si>
  <si>
    <t>софинансирование  путевок (через управление образования)</t>
  </si>
  <si>
    <t>0448598</t>
  </si>
  <si>
    <t>софинансирование  путевок за счет средств родителей  в соответствии с Законом Красноярского края от 07.07.2009 №8-3618</t>
  </si>
  <si>
    <t>Софинансирование на оплату стоимости набора продуктов питания или готовых блюд и их транспортировка</t>
  </si>
  <si>
    <t>0448982</t>
  </si>
  <si>
    <t>софинансирование площадок (распределить по школам)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</si>
  <si>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Красноярского края</t>
  </si>
  <si>
    <t>0447583</t>
  </si>
  <si>
    <t>через управление образования</t>
  </si>
  <si>
    <t>местн</t>
  </si>
  <si>
    <t>Оплата стоимости набора продуктов питания или готовых блюд и их транспортировки в лагерях с дневным пребыванием детей</t>
  </si>
  <si>
    <t>0447582</t>
  </si>
  <si>
    <t>Забота</t>
  </si>
  <si>
    <t>6 сош</t>
  </si>
  <si>
    <t>Задача 5. Обеспечение реализации муниципальной программы и прочие мероприятия в области образования</t>
  </si>
  <si>
    <t>0458004</t>
  </si>
  <si>
    <t>Руководство и управление в сфере установленных функций органов местного самоуправления</t>
  </si>
  <si>
    <t xml:space="preserve">Обеспечение деятельности учебно-методических кабинетов, централизованных бухгалтерий, групп хозяйственного обслуживания, учебных фильмотек, межшкольных учебно-производственных комбинатов, логопедических пунктов </t>
  </si>
  <si>
    <t>0458007</t>
  </si>
  <si>
    <t>рмц</t>
  </si>
  <si>
    <t>Забота,ЦБ</t>
  </si>
  <si>
    <t>забота,управление образования,цб</t>
  </si>
  <si>
    <t>Содержание дома ветеранов</t>
  </si>
  <si>
    <t>0113</t>
  </si>
  <si>
    <t>0458406</t>
  </si>
  <si>
    <t>Создание безопасных и комфортных условий функционирования объектов муниципальной собственности</t>
  </si>
  <si>
    <t>051</t>
  </si>
  <si>
    <t>0458420</t>
  </si>
  <si>
    <t>Реализация государственных функций, связанных с общегосударственным управлением за счет доходов от оказания платных услуг и компенсации затрат государства</t>
  </si>
  <si>
    <t>0458498</t>
  </si>
  <si>
    <t>дом ветеранов внебюджет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</si>
  <si>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</si>
  <si>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0457552</t>
  </si>
  <si>
    <t>121</t>
  </si>
  <si>
    <t>122</t>
  </si>
  <si>
    <t>Обеспечение жилыми помещениями детей 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</t>
  </si>
  <si>
    <t>0457587</t>
  </si>
  <si>
    <t>412</t>
  </si>
  <si>
    <t>Обеспечение  предоставления жилых помещений детям- сиротам и детям, оставшимся без попечения родителей, лицам из их  числа по договорам найма специализированных  жилых помещений за счет средств федерального бюджета</t>
  </si>
  <si>
    <t>0455082</t>
  </si>
  <si>
    <t xml:space="preserve">Проведение профессиональных конкурсов </t>
  </si>
  <si>
    <t>0458407</t>
  </si>
  <si>
    <t>учитель года ; воспитатель года</t>
  </si>
  <si>
    <t>августовская конференция</t>
  </si>
  <si>
    <t>Софинансирование краевых программ</t>
  </si>
  <si>
    <t>ВСЕГО по МП:</t>
  </si>
  <si>
    <t>ф</t>
  </si>
  <si>
    <t>"Развитие дошкольного, общего и дополнительного образования Ужурского района"</t>
  </si>
  <si>
    <t>Отчет по муниципальной программе «Развитие дошкольного, общего и дополнительного образования Ужурского района» за период январь - март 2016 г.</t>
  </si>
  <si>
    <t>Цели, задачи, показатели результатов</t>
  </si>
  <si>
    <t>Единица измерения</t>
  </si>
  <si>
    <t>Вес показателя результативности</t>
  </si>
  <si>
    <t>Источник информации</t>
  </si>
  <si>
    <t>2013 год</t>
  </si>
  <si>
    <t>2014 год</t>
  </si>
  <si>
    <t>2015 год</t>
  </si>
  <si>
    <t>2016 год</t>
  </si>
  <si>
    <t>2017 год</t>
  </si>
  <si>
    <t>2018 год</t>
  </si>
  <si>
    <t>Х</t>
  </si>
  <si>
    <t>Гос. стат. отчетность</t>
  </si>
  <si>
    <t>не более 71,7</t>
  </si>
  <si>
    <t>не более 76,5</t>
  </si>
  <si>
    <t>не более     78,3</t>
  </si>
  <si>
    <t>не более 77,5</t>
  </si>
  <si>
    <t>не более 77,6</t>
  </si>
  <si>
    <t>Ведомственная отчетность</t>
  </si>
  <si>
    <t>не более       40,8</t>
  </si>
  <si>
    <t>не более 40,7</t>
  </si>
  <si>
    <t>не более 50,6</t>
  </si>
  <si>
    <t>не более 50,8</t>
  </si>
  <si>
    <t>не менее 12</t>
  </si>
  <si>
    <t>не менее    14</t>
  </si>
  <si>
    <t>не менее 16</t>
  </si>
  <si>
    <t>не менее    18</t>
  </si>
  <si>
    <t>не менее 88,9</t>
  </si>
  <si>
    <t>не менее  90,2</t>
  </si>
  <si>
    <t>не менее 92,1</t>
  </si>
  <si>
    <t>не менее 94,6</t>
  </si>
  <si>
    <t>не менее 41</t>
  </si>
  <si>
    <t>не менее    51,6</t>
  </si>
  <si>
    <t>не менее   51,8</t>
  </si>
  <si>
    <t>не более 5</t>
  </si>
  <si>
    <t>не более 3</t>
  </si>
  <si>
    <t>не более 2</t>
  </si>
  <si>
    <t>не более 1</t>
  </si>
  <si>
    <t>не более       83,3</t>
  </si>
  <si>
    <t>не более    83,3</t>
  </si>
  <si>
    <t>не более   83,3</t>
  </si>
  <si>
    <t>не менее 36</t>
  </si>
  <si>
    <t>не менее 37</t>
  </si>
  <si>
    <t>не менее 38</t>
  </si>
  <si>
    <t>не менее  40</t>
  </si>
  <si>
    <t>Содействовать выявлению и поддержке одаренных детей </t>
  </si>
  <si>
    <t>Удельный вес численности обучающихся по программам общего образования, участвующих в олимпиадах и конкурсах различного уровня,</t>
  </si>
  <si>
    <t>в общей численности обучающихся по программам общего образования</t>
  </si>
  <si>
    <t>не менее 92</t>
  </si>
  <si>
    <t>не менее 93</t>
  </si>
  <si>
    <t>не менее 61</t>
  </si>
  <si>
    <t>не менее  93</t>
  </si>
  <si>
    <t>не менее  94</t>
  </si>
  <si>
    <t>Удельный вес численности учителей</t>
  </si>
  <si>
    <t>не менее 22,5</t>
  </si>
  <si>
    <t>не менее 22,3</t>
  </si>
  <si>
    <t>не менее 22,4</t>
  </si>
  <si>
    <t>не менее  22,2</t>
  </si>
  <si>
    <t>в возрасте до 35 лет в общей численности учителей общеобразовательных организаций</t>
  </si>
  <si>
    <t>Приложение № 3 к Программе</t>
  </si>
  <si>
    <t>Ресурсное обеспечение и прогнозная оценка расходов на реализацию целей муниципальной программы Ужурского района</t>
  </si>
  <si>
    <t>с учетом источников финансирования, в том числе по уровням бюджетной системы</t>
  </si>
  <si>
    <t>Наименование муниципальной  программы, подпрограммы муниципальной программы</t>
  </si>
  <si>
    <t>Ответственный исполнитель, соисполнители</t>
  </si>
  <si>
    <t>Оценка расходов</t>
  </si>
  <si>
    <t>(тыс. руб.), годы</t>
  </si>
  <si>
    <t>Итого на период</t>
  </si>
  <si>
    <t>«Развитие  дошкольного, общего  и дополнительного образования Ужурского района»</t>
  </si>
  <si>
    <t>Всего</t>
  </si>
  <si>
    <t>в том числе:</t>
  </si>
  <si>
    <t>краевой бюджет</t>
  </si>
  <si>
    <t>внебюджетные источники</t>
  </si>
  <si>
    <t xml:space="preserve">Подпрограмма 1 </t>
  </si>
  <si>
    <t>«Развитие дошкольного образования»</t>
  </si>
  <si>
    <t xml:space="preserve">Подпрограмма 2 </t>
  </si>
  <si>
    <t>«Развитие общего образования »</t>
  </si>
  <si>
    <t>«Развитие дополнительного образования»</t>
  </si>
  <si>
    <t>«Реализация прочих мероприятий в области образования»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</si>
  <si>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Ужурского района (с учетом групп кратковременного пребывания)</t>
  </si>
  <si>
    <t>Администрация Ужурского района</t>
  </si>
  <si>
    <t>МКУ "Управление образования Ужурского района"</t>
  </si>
  <si>
    <t>«Развитие дошкольного, общего и дополнительного образования Ужурского района »</t>
  </si>
  <si>
    <t>"Развитие дошкольного образования»</t>
  </si>
  <si>
    <t>Цель, целевые показатели, задачи, показатели результативности</t>
  </si>
  <si>
    <t>Ед. измерения</t>
  </si>
  <si>
    <t>Год предшествующий отчетному году</t>
  </si>
  <si>
    <t>Цель: 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</si>
  <si>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Цель: Обеспечить доступность общего образования, соответствующего единому стандарту качества общего образования</t>
  </si>
  <si>
    <t>Цель: Обеспечить поступательное развитие системы дополнительного образования</t>
  </si>
  <si>
    <t>Цель: Обеспечить безопасный, качественный отдых и оздоровление детей в летний период  </t>
  </si>
  <si>
    <t>Цель: Обеспечить доступность дошкольного образования, соответствующего единому стандарту качества дошкольного образования</t>
  </si>
  <si>
    <t xml:space="preserve">Цель: Обеспечить безопасный, качественный отдых и оздоровление детей в летний период </t>
  </si>
  <si>
    <t>Наименование муниципальной программы Ужурского района, подпрограммы</t>
  </si>
  <si>
    <t>Статус (муниципальная программа Ужурского района, подпрограмма)</t>
  </si>
  <si>
    <t>год, предшествующий отчетному году реализации программы</t>
  </si>
  <si>
    <t>отчетный год реализации муниципальной программы Ужурского района</t>
  </si>
  <si>
    <t xml:space="preserve">Наименование муниципальной программы Ужурского района, подпрограммы </t>
  </si>
  <si>
    <t>Год, предшествующий отчетному году</t>
  </si>
  <si>
    <t>Отчетный год реализации муниципальной программы Ужурского района</t>
  </si>
  <si>
    <t>Примечание (причины невыполнения показателей по муниципальной программе Ужурского района, выбор действий по преодолению)</t>
  </si>
  <si>
    <t xml:space="preserve">Приложение № 11
к Порядку принятия решений о разработке муниципальных программУжурского района, их формирования и реализации
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</si>
  <si>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Ужурского района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Ужурского района, а также по годам реализации муниципальной программы Ужурского района)</t>
  </si>
  <si>
    <t>Приложение № 12
к Порядку принятия решений о разработке муниципальных программУжурского района, их формирования и реализации</t>
  </si>
  <si>
    <t>Доступность дошкольного образования для детей в возрасте от 2 месяцев до 3 лет (отношение численности детей в возрасте от 2 месяцев до 3 лет, получающих дошкольное образование в текущем году, к сумме численности детей в возрасте от 2 месяцев до 3 лет, получающих дошкольное образование в текущем году, и численность детей в возрасте от 2 месяцев до 3 лет, находящихся в актуальной очереди на получение в текущем году дошкольного образования)</t>
  </si>
  <si>
    <t>Доля выпускников, не получивших аттестат о среднем общем образовании, в общей численности выпускников муниципальных образовательных учреждений</t>
  </si>
  <si>
    <t>Доля детей в возрасте от 5-18 лет, получающих услуги  по дополнительному образованию в организациях различной организационно-правовой формы и формы собственности, в общей численности детей данной возростной группы</t>
  </si>
  <si>
    <t xml:space="preserve">Охват детей в возрасте 5–18 лет имеющих право на получение дополнительного образования в рамках системы персонифицированного финансирования </t>
  </si>
  <si>
    <t>учетная запись 4739,  заявок 1 реб=2-3запись 4163 чел, 1 реб=1запись 2562 чел</t>
  </si>
  <si>
    <t>Доля детей в возрасте от 5до 18 лет, имеющих право на получение дополнительного образования в рамках системы персонифицированного финансирования в общей численности детей от 5 до 18 лет</t>
  </si>
  <si>
    <t>16 организаций в т. ч. До 50 чел  Б-лог, Тург</t>
  </si>
  <si>
    <t>1584 цдо 584 сш</t>
  </si>
  <si>
    <t>2376 в школах</t>
  </si>
  <si>
    <t>Исполнитель 8(39156)28-6-14  Зайцева Е.В.</t>
  </si>
  <si>
    <t>Исполнитель 8(39156)28-6-14   Зайцева Е.В.</t>
  </si>
  <si>
    <t>84/(84+0)*100=100</t>
  </si>
  <si>
    <t>607 указ</t>
  </si>
  <si>
    <t>Козина ЦДО</t>
  </si>
  <si>
    <t>сдавало</t>
  </si>
  <si>
    <t>Приложение № 10
к Порядку принятия решений о разработке муниципальных программ Ужурского района, их формирования и реализации</t>
  </si>
  <si>
    <t>Директор МКУ "Управление образования Ужурского района"</t>
  </si>
  <si>
    <t>И.В. Милина</t>
  </si>
  <si>
    <t>план из АЦК</t>
  </si>
  <si>
    <t>Охват детей в возрасте от 2 месяцев до 7 лет услугой дошкольного образования (отношение численности детей в возрасте от 2 месяцев до 7 лет, получающих услугу дошкольного образования, к общей численности детей в возрасте от 2 месяцев до 7 лет, проживающих на территории Ужурского района)</t>
  </si>
  <si>
    <t>64 до 35 лет</t>
  </si>
  <si>
    <t>не сдали 5</t>
  </si>
  <si>
    <t xml:space="preserve">всего 4900 чел на 01.01.23 г. обуч в школе 4194 чел, в д/сад 512 чел. </t>
  </si>
  <si>
    <t>сертиф 730 детей 4900</t>
  </si>
  <si>
    <t>Информация о целевых показателях муниципальной программы Ужурского района и показателях результативности подпрограмм и отдельных мероприятий муниципальной программы Ужурского района (01.01.2025 г.)</t>
  </si>
  <si>
    <t>Информация об использовании бюджетных ассигнований районного бюджета 
и иных средств на реализацию программы с указанием плановых и фактических значений (на 01.01.2025 г.)</t>
  </si>
  <si>
    <t>4172 в школах</t>
  </si>
  <si>
    <t>472 в саду</t>
  </si>
  <si>
    <t>дети от 2 м-в до 3-х лет 769 чел всего, 140 в д/с, 0 чел в очереди</t>
  </si>
  <si>
    <t>3-7 лет в д/с 907 чел, всего 1213 чел без школ</t>
  </si>
  <si>
    <t>сдавали 168</t>
  </si>
  <si>
    <t>не сдали 5 чел всего сдавало 168</t>
  </si>
  <si>
    <t>всего от 5 до 18 - 4829 детей,  школы-2374, доп обр цдо - 1584, СШ - 584 всего 4542</t>
  </si>
  <si>
    <t xml:space="preserve">317 всего </t>
  </si>
  <si>
    <t>1047 чел в  д/с 1982 чел дошк возраст</t>
  </si>
  <si>
    <t>712 площадки</t>
  </si>
  <si>
    <t>120 зенит</t>
  </si>
  <si>
    <t>карина</t>
  </si>
  <si>
    <t>на 01.01.2025 г.</t>
  </si>
  <si>
    <t>87 заг лагеря</t>
  </si>
  <si>
    <t>опека 40</t>
  </si>
  <si>
    <t>малозатратные формы отдыха (экскурсии,походы, турслет, волонтерские праздники)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</si>
</sst>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0.0"/>
    <numFmt numFmtId="166" formatCode="#,##0.0"/>
    <numFmt numFmtId="168" formatCode="#,##0.0_р_."/>
  </numFmts>
  <fonts count="15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justify" shrinkToFit="1"/>
    </xf>
    <xf numFmtId="0" fontId="5" fillId="3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5" fillId="3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justify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16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 shrinkToFit="1"/>
    </xf>
    <xf numFmtId="4" fontId="7" fillId="0" borderId="10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165" fontId="5" fillId="3" borderId="0" xfId="0" applyNumberFormat="1" applyFont="1" applyFill="1"/>
    <xf numFmtId="49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65" fontId="6" fillId="0" borderId="0" xfId="0" applyNumberFormat="1" applyFont="1" applyFill="1" applyAlignment="1">
      <alignment horizontal="left" vertical="top"/>
    </xf>
    <xf numFmtId="165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5" fontId="5" fillId="0" borderId="0" xfId="0" applyNumberFormat="1" applyFont="1" applyFill="1" applyAlignment="1">
      <alignment horizontal="left" vertical="top"/>
    </xf>
    <xf numFmtId="165" fontId="5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wrapText="1"/>
    </xf>
    <xf numFmtId="16" fontId="13" fillId="0" borderId="13" xfId="0" applyNumberFormat="1" applyFont="1" applyBorder="1" applyAlignment="1">
      <alignment horizontal="center"/>
    </xf>
    <xf numFmtId="0" fontId="13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3" borderId="14" xfId="0" applyFont="1" applyFill="1" applyBorder="1" applyAlignment="1">
      <alignment horizontal="left" wrapText="1"/>
    </xf>
    <xf numFmtId="0" fontId="13" fillId="3" borderId="14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/>
    </xf>
    <xf numFmtId="0" fontId="0" fillId="3" borderId="0" xfId="0" applyFill="1"/>
    <xf numFmtId="0" fontId="11" fillId="0" borderId="0" xfId="0" applyFont="1"/>
    <xf numFmtId="4" fontId="13" fillId="0" borderId="14" xfId="0" applyNumberFormat="1" applyFont="1" applyBorder="1" applyAlignment="1">
      <alignment horizontal="center" wrapText="1"/>
    </xf>
    <xf numFmtId="0" fontId="4" fillId="0" borderId="1" xfId="0" applyFont="1" applyFill="1" applyBorder="1"/>
    <xf numFmtId="0" fontId="3" fillId="0" borderId="0" xfId="0" applyFont="1" applyFill="1"/>
    <xf numFmtId="0" fontId="1" fillId="0" borderId="1" xfId="0" applyFont="1" applyFill="1" applyBorder="1" applyAlignment="1">
      <alignment horizontal="left" wrapText="1" inden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Border="1"/>
    <xf numFmtId="0" fontId="1" fillId="0" borderId="0" xfId="0" applyFont="1" applyFill="1" applyAlignment="1">
      <alignment horizontal="right" wrapText="1"/>
    </xf>
    <xf numFmtId="2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1" fillId="0" borderId="1" xfId="0" applyNumberFormat="1" applyFont="1" applyFill="1" applyBorder="1" applyAlignment="1">
      <alignment horizontal="center" wrapText="1"/>
    </xf>
    <xf numFmtId="0" fontId="1" fillId="0" borderId="26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10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0" fontId="12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wrapText="1"/>
    </xf>
    <xf numFmtId="0" fontId="3" fillId="0" borderId="0" xfId="0" applyFont="1" applyFill="1" applyBorder="1"/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justify" shrinkToFi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3" fillId="0" borderId="1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4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19" xfId="0" applyFont="1" applyBorder="1" applyAlignment="1">
      <alignment vertical="top"/>
    </xf>
    <xf numFmtId="0" fontId="13" fillId="0" borderId="20" xfId="0" applyFont="1" applyBorder="1" applyAlignment="1">
      <alignment vertical="top"/>
    </xf>
    <xf numFmtId="0" fontId="13" fillId="0" borderId="21" xfId="0" applyFont="1" applyBorder="1" applyAlignment="1">
      <alignment vertical="top"/>
    </xf>
    <xf numFmtId="16" fontId="13" fillId="0" borderId="18" xfId="0" applyNumberFormat="1" applyFont="1" applyBorder="1" applyAlignment="1">
      <alignment horizontal="center"/>
    </xf>
    <xf numFmtId="16" fontId="13" fillId="0" borderId="13" xfId="0" applyNumberFormat="1" applyFont="1" applyBorder="1" applyAlignment="1">
      <alignment horizontal="center"/>
    </xf>
    <xf numFmtId="0" fontId="13" fillId="3" borderId="18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19" xfId="0" applyFont="1" applyBorder="1"/>
    <xf numFmtId="0" fontId="13" fillId="0" borderId="20" xfId="0" applyFont="1" applyBorder="1"/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1" fillId="0" borderId="0" xfId="0" applyFont="1" applyAlignment="1">
      <alignment vertical="top" wrapText="1"/>
    </xf>
    <xf numFmtId="0" fontId="2" fillId="0" borderId="17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168" fontId="1" fillId="0" borderId="1" xfId="0" applyNumberFormat="1" applyFont="1" applyFill="1" applyBorder="1" applyAlignment="1">
      <alignment horizontal="center" vertical="center"/>
    </xf>
    <xf numFmtId="168" fontId="1" fillId="0" borderId="4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8" fontId="1" fillId="0" borderId="5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102;&#1073;&#1072;/Downloads/&#1086;&#1090;&#1095;&#1077;&#1090;%20&#1087;&#1086;%20&#1052;&#1055;%20%201%20&#1087;&#1086;&#1083;&#1091;&#1075;&#1086;&#1076;&#1080;&#1077;%202018%20&#1075;&#1086;&#1076;1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Удельный вес численности населения в возрасте 5-18 лет, охваченного образованием, в общей численности населения в возрасте 5-18 лет</v>
          </cell>
        </row>
        <row r="8">
          <cell r="B8" t="str">
            <v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Ужурского района (с учетом групп кратковременного пребывания)</v>
          </cell>
        </row>
        <row r="9">
          <cell r="B9" t="str">
            <v>Доля школ района, имеющих средний балл ЕГЭ (в расчете на 1 предмет) выше 50 баллов</v>
          </cell>
        </row>
        <row r="10">
          <cell r="B10" t="str">
            <v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view="pageBreakPreview" topLeftCell="A31" zoomScale="90" zoomScaleSheetLayoutView="90" workbookViewId="0">
      <selection activeCell="AA34" sqref="AA34"/>
    </sheetView>
  </sheetViews>
  <sheetFormatPr defaultRowHeight="12" x14ac:dyDescent="0.2"/>
  <cols>
    <col min="1" max="1" width="4.42578125" style="5" customWidth="1"/>
    <col min="2" max="2" width="28.42578125" style="5" customWidth="1"/>
    <col min="3" max="3" width="8" style="5" customWidth="1"/>
    <col min="4" max="4" width="9.140625" style="5"/>
    <col min="5" max="5" width="7.28515625" style="5" hidden="1" customWidth="1"/>
    <col min="6" max="6" width="6.5703125" style="5" customWidth="1"/>
    <col min="7" max="7" width="7" style="5" customWidth="1"/>
    <col min="8" max="8" width="7.28515625" style="5" hidden="1" customWidth="1"/>
    <col min="9" max="9" width="6.42578125" style="5" hidden="1" customWidth="1"/>
    <col min="10" max="10" width="6.28515625" style="5" customWidth="1"/>
    <col min="11" max="11" width="6.7109375" style="5" customWidth="1"/>
    <col min="12" max="12" width="6.5703125" style="5" hidden="1" customWidth="1"/>
    <col min="13" max="13" width="6.7109375" style="5" hidden="1" customWidth="1"/>
    <col min="14" max="14" width="8" style="5" customWidth="1"/>
    <col min="15" max="15" width="9.28515625" style="5" customWidth="1"/>
    <col min="16" max="17" width="7.5703125" style="5" customWidth="1"/>
    <col min="18" max="18" width="7.5703125" style="5" hidden="1" customWidth="1"/>
    <col min="19" max="19" width="21.5703125" style="5" customWidth="1"/>
    <col min="20" max="20" width="17.42578125" style="5" customWidth="1"/>
    <col min="21" max="21" width="13.7109375" style="5" customWidth="1"/>
    <col min="22" max="22" width="9.140625" style="5" customWidth="1"/>
    <col min="23" max="23" width="12.140625" style="5" customWidth="1"/>
    <col min="24" max="24" width="9.7109375" style="5" customWidth="1"/>
    <col min="25" max="25" width="11.7109375" style="5" customWidth="1"/>
    <col min="26" max="30" width="9.140625" style="5" customWidth="1"/>
    <col min="31" max="16384" width="9.140625" style="5"/>
  </cols>
  <sheetData>
    <row r="1" spans="1:28" ht="50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53" t="s">
        <v>369</v>
      </c>
      <c r="Q1" s="153"/>
      <c r="R1" s="153"/>
      <c r="S1" s="153"/>
      <c r="T1" s="153"/>
      <c r="U1" s="153"/>
      <c r="V1" s="153"/>
    </row>
    <row r="2" spans="1:28" ht="47.25" customHeight="1" x14ac:dyDescent="0.25">
      <c r="B2" s="154" t="s">
        <v>378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23"/>
      <c r="U2" s="123"/>
      <c r="V2" s="123"/>
    </row>
    <row r="3" spans="1:28" ht="47.25" customHeight="1" x14ac:dyDescent="0.2">
      <c r="A3" s="156" t="s">
        <v>68</v>
      </c>
      <c r="B3" s="156" t="s">
        <v>334</v>
      </c>
      <c r="C3" s="156" t="s">
        <v>335</v>
      </c>
      <c r="D3" s="156" t="s">
        <v>0</v>
      </c>
      <c r="E3" s="159" t="s">
        <v>336</v>
      </c>
      <c r="F3" s="160"/>
      <c r="G3" s="161"/>
      <c r="H3" s="156" t="s">
        <v>349</v>
      </c>
      <c r="I3" s="156"/>
      <c r="J3" s="156"/>
      <c r="K3" s="156"/>
      <c r="L3" s="156"/>
      <c r="M3" s="156"/>
      <c r="N3" s="156"/>
      <c r="O3" s="156"/>
      <c r="P3" s="156" t="s">
        <v>1</v>
      </c>
      <c r="Q3" s="156"/>
      <c r="R3" s="156"/>
      <c r="S3" s="156" t="s">
        <v>350</v>
      </c>
    </row>
    <row r="4" spans="1:28" ht="12" customHeight="1" x14ac:dyDescent="0.2">
      <c r="A4" s="156"/>
      <c r="B4" s="156"/>
      <c r="C4" s="156"/>
      <c r="D4" s="156"/>
      <c r="E4" s="162"/>
      <c r="F4" s="163"/>
      <c r="G4" s="164"/>
      <c r="H4" s="157" t="s">
        <v>2</v>
      </c>
      <c r="I4" s="158"/>
      <c r="J4" s="156" t="s">
        <v>3</v>
      </c>
      <c r="K4" s="156"/>
      <c r="L4" s="156" t="s">
        <v>4</v>
      </c>
      <c r="M4" s="156"/>
      <c r="N4" s="156" t="s">
        <v>5</v>
      </c>
      <c r="O4" s="156"/>
      <c r="P4" s="156" t="s">
        <v>6</v>
      </c>
      <c r="Q4" s="156" t="s">
        <v>7</v>
      </c>
      <c r="R4" s="156" t="s">
        <v>65</v>
      </c>
      <c r="S4" s="156"/>
    </row>
    <row r="5" spans="1:28" x14ac:dyDescent="0.2">
      <c r="A5" s="156"/>
      <c r="B5" s="156"/>
      <c r="C5" s="156"/>
      <c r="D5" s="156"/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56"/>
      <c r="Q5" s="156"/>
      <c r="R5" s="156"/>
      <c r="S5" s="156"/>
    </row>
    <row r="6" spans="1:28" x14ac:dyDescent="0.2">
      <c r="A6" s="4">
        <v>1</v>
      </c>
      <c r="B6" s="127">
        <v>2</v>
      </c>
      <c r="C6" s="127">
        <v>3</v>
      </c>
      <c r="D6" s="127">
        <v>4</v>
      </c>
      <c r="E6" s="127"/>
      <c r="F6" s="127">
        <v>5</v>
      </c>
      <c r="G6" s="127">
        <v>6</v>
      </c>
      <c r="H6" s="127"/>
      <c r="I6" s="127"/>
      <c r="J6" s="127">
        <v>7</v>
      </c>
      <c r="K6" s="127">
        <v>8</v>
      </c>
      <c r="L6" s="127"/>
      <c r="M6" s="127"/>
      <c r="N6" s="127">
        <v>9</v>
      </c>
      <c r="O6" s="127">
        <v>10</v>
      </c>
      <c r="P6" s="127">
        <v>11</v>
      </c>
      <c r="Q6" s="127">
        <v>12</v>
      </c>
      <c r="R6" s="127"/>
      <c r="S6" s="127">
        <v>13</v>
      </c>
    </row>
    <row r="7" spans="1:28" ht="32.25" customHeight="1" x14ac:dyDescent="0.2">
      <c r="A7" s="4"/>
      <c r="B7" s="155" t="str">
        <f>Лист5!A6</f>
        <v>Цель: обеспечение высокого качества образования, соответствующего потребностям граждан и перспективным задачам развития экономики Ужурского района, государственная поддержка детей-сирот, детей, оставшихся без попечения родителей, отдых и оздоровление детей в летний период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28" ht="65.25" customHeight="1" x14ac:dyDescent="0.25">
      <c r="A8" s="4"/>
      <c r="B8" s="117" t="str">
        <f>[1]Лист5!B7</f>
        <v>Удельный вес численности населения в возрасте 5-18 лет, охваченного образованием, в общей численности населения в возрасте 5-18 лет</v>
      </c>
      <c r="C8" s="122" t="s">
        <v>16</v>
      </c>
      <c r="D8" s="2">
        <v>0.4</v>
      </c>
      <c r="E8" s="2">
        <v>77</v>
      </c>
      <c r="F8" s="121">
        <v>84.9</v>
      </c>
      <c r="G8" s="121">
        <v>86.1</v>
      </c>
      <c r="H8" s="121">
        <v>86.4</v>
      </c>
      <c r="I8" s="121">
        <v>86.4</v>
      </c>
      <c r="J8" s="121">
        <v>84.8</v>
      </c>
      <c r="K8" s="121">
        <v>96.04</v>
      </c>
      <c r="L8" s="121">
        <v>88.7</v>
      </c>
      <c r="M8" s="121">
        <v>88.7</v>
      </c>
      <c r="N8" s="121">
        <v>84.8</v>
      </c>
      <c r="O8" s="121">
        <v>94.78</v>
      </c>
      <c r="P8" s="121">
        <v>84.9</v>
      </c>
      <c r="Q8" s="121">
        <v>86.4</v>
      </c>
      <c r="R8" s="2">
        <v>87.4</v>
      </c>
      <c r="S8" s="2"/>
      <c r="T8" s="148" t="s">
        <v>376</v>
      </c>
      <c r="U8" s="150"/>
      <c r="W8" s="5" t="s">
        <v>380</v>
      </c>
      <c r="Y8" s="5" t="s">
        <v>381</v>
      </c>
      <c r="AB8" s="5">
        <f>4644/4900*100</f>
        <v>94.775510204081641</v>
      </c>
    </row>
    <row r="9" spans="1:28" ht="181.5" customHeight="1" x14ac:dyDescent="0.25">
      <c r="A9" s="4"/>
      <c r="B9" s="117" t="s">
        <v>354</v>
      </c>
      <c r="C9" s="122" t="s">
        <v>16</v>
      </c>
      <c r="D9" s="2">
        <v>0.05</v>
      </c>
      <c r="E9" s="2"/>
      <c r="F9" s="121">
        <v>100</v>
      </c>
      <c r="G9" s="121">
        <v>100</v>
      </c>
      <c r="H9" s="121"/>
      <c r="I9" s="121"/>
      <c r="J9" s="121">
        <v>100</v>
      </c>
      <c r="K9" s="121">
        <v>100</v>
      </c>
      <c r="L9" s="121"/>
      <c r="M9" s="121"/>
      <c r="N9" s="121">
        <v>100</v>
      </c>
      <c r="O9" s="121">
        <v>100</v>
      </c>
      <c r="P9" s="121">
        <v>100</v>
      </c>
      <c r="Q9" s="121">
        <v>100</v>
      </c>
      <c r="R9" s="2"/>
      <c r="S9" s="2"/>
      <c r="T9" s="148" t="s">
        <v>382</v>
      </c>
      <c r="U9" s="150"/>
      <c r="V9" s="5" t="s">
        <v>365</v>
      </c>
    </row>
    <row r="10" spans="1:28" ht="156.75" x14ac:dyDescent="0.25">
      <c r="A10" s="4"/>
      <c r="B10" s="117" t="str">
        <f>[1]Лист5!B8</f>
        <v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Ужурского района (с учетом групп кратковременного пребывания)</v>
      </c>
      <c r="C10" s="2" t="s">
        <v>16</v>
      </c>
      <c r="D10" s="2">
        <v>0.15</v>
      </c>
      <c r="E10" s="2">
        <v>49.7</v>
      </c>
      <c r="F10" s="121">
        <v>68.8</v>
      </c>
      <c r="G10" s="121">
        <v>71.3</v>
      </c>
      <c r="H10" s="121">
        <v>50.8</v>
      </c>
      <c r="I10" s="121">
        <v>50.8</v>
      </c>
      <c r="J10" s="121">
        <v>68.5</v>
      </c>
      <c r="K10" s="121">
        <v>71.319999999999993</v>
      </c>
      <c r="L10" s="121">
        <v>60.4</v>
      </c>
      <c r="M10" s="121">
        <v>60.4</v>
      </c>
      <c r="N10" s="121">
        <v>68.5</v>
      </c>
      <c r="O10" s="121">
        <v>74.77</v>
      </c>
      <c r="P10" s="121">
        <v>69.2</v>
      </c>
      <c r="Q10" s="121">
        <v>73.8</v>
      </c>
      <c r="R10" s="2">
        <v>87.2</v>
      </c>
      <c r="S10" s="2"/>
      <c r="T10" s="148" t="s">
        <v>383</v>
      </c>
      <c r="U10" s="149"/>
      <c r="V10" s="5">
        <f>907/1213*100</f>
        <v>74.773289365210232</v>
      </c>
    </row>
    <row r="11" spans="1:28" ht="36" x14ac:dyDescent="0.2">
      <c r="A11" s="4"/>
      <c r="B11" s="117" t="str">
        <f>[1]Лист5!B9</f>
        <v>Доля школ района, имеющих средний балл ЕГЭ (в расчете на 1 предмет) выше 50 баллов</v>
      </c>
      <c r="C11" s="122" t="s">
        <v>16</v>
      </c>
      <c r="D11" s="2">
        <v>0.1</v>
      </c>
      <c r="E11" s="2">
        <v>16</v>
      </c>
      <c r="F11" s="121">
        <v>100</v>
      </c>
      <c r="G11" s="121">
        <v>100</v>
      </c>
      <c r="H11" s="121">
        <v>100</v>
      </c>
      <c r="I11" s="121">
        <v>0</v>
      </c>
      <c r="J11" s="121">
        <v>100</v>
      </c>
      <c r="K11" s="121">
        <v>100</v>
      </c>
      <c r="L11" s="121">
        <v>100</v>
      </c>
      <c r="M11" s="121"/>
      <c r="N11" s="121">
        <v>100</v>
      </c>
      <c r="O11" s="121">
        <v>100</v>
      </c>
      <c r="P11" s="121">
        <v>100</v>
      </c>
      <c r="Q11" s="121">
        <v>100</v>
      </c>
      <c r="R11" s="2">
        <v>100</v>
      </c>
      <c r="S11" s="2"/>
    </row>
    <row r="12" spans="1:28" ht="72" x14ac:dyDescent="0.2">
      <c r="A12" s="4"/>
      <c r="B12" s="117" t="s">
        <v>355</v>
      </c>
      <c r="C12" s="122" t="s">
        <v>16</v>
      </c>
      <c r="D12" s="2">
        <v>0.05</v>
      </c>
      <c r="E12" s="2"/>
      <c r="F12" s="121">
        <v>5.5</v>
      </c>
      <c r="G12" s="121">
        <v>4.3</v>
      </c>
      <c r="H12" s="121"/>
      <c r="I12" s="121"/>
      <c r="J12" s="121">
        <v>5.6</v>
      </c>
      <c r="K12" s="121">
        <v>3.5</v>
      </c>
      <c r="L12" s="121"/>
      <c r="M12" s="121"/>
      <c r="N12" s="121">
        <v>5.6</v>
      </c>
      <c r="O12" s="121">
        <v>2.98</v>
      </c>
      <c r="P12" s="121">
        <v>5.5</v>
      </c>
      <c r="Q12" s="121">
        <v>4.7</v>
      </c>
      <c r="R12" s="2"/>
      <c r="S12" s="2"/>
      <c r="T12" s="5" t="s">
        <v>384</v>
      </c>
      <c r="U12" s="5" t="s">
        <v>375</v>
      </c>
      <c r="V12" s="5">
        <f>5/168*100</f>
        <v>2.9761904761904758</v>
      </c>
      <c r="Z12" s="5">
        <v>5</v>
      </c>
      <c r="AA12" s="5">
        <v>168</v>
      </c>
      <c r="AB12" s="5" t="s">
        <v>368</v>
      </c>
    </row>
    <row r="13" spans="1:28" ht="117.75" customHeight="1" x14ac:dyDescent="0.2">
      <c r="A13" s="4"/>
      <c r="B13" s="117" t="str">
        <f>[1]Лист5!B10</f>
        <v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v>
      </c>
      <c r="C13" s="2" t="s">
        <v>16</v>
      </c>
      <c r="D13" s="2">
        <v>0.2</v>
      </c>
      <c r="E13" s="2">
        <v>33.299999999999997</v>
      </c>
      <c r="F13" s="121">
        <v>67</v>
      </c>
      <c r="G13" s="121">
        <v>87.9</v>
      </c>
      <c r="H13" s="121">
        <v>72.599999999999994</v>
      </c>
      <c r="I13" s="121">
        <v>72.599999999999994</v>
      </c>
      <c r="J13" s="121">
        <v>89.9</v>
      </c>
      <c r="K13" s="121">
        <v>88.6</v>
      </c>
      <c r="L13" s="121">
        <v>72.599999999999994</v>
      </c>
      <c r="M13" s="121"/>
      <c r="N13" s="121">
        <v>89.9</v>
      </c>
      <c r="O13" s="121">
        <v>88.6</v>
      </c>
      <c r="P13" s="121">
        <v>89.9</v>
      </c>
      <c r="Q13" s="121">
        <v>92.5</v>
      </c>
      <c r="R13" s="2">
        <v>83.3</v>
      </c>
      <c r="S13" s="2"/>
      <c r="T13" s="5" t="s">
        <v>366</v>
      </c>
    </row>
    <row r="14" spans="1:28" ht="98.25" customHeight="1" x14ac:dyDescent="0.2">
      <c r="A14" s="4"/>
      <c r="B14" s="117" t="s">
        <v>356</v>
      </c>
      <c r="C14" s="2" t="s">
        <v>16</v>
      </c>
      <c r="D14" s="2">
        <v>0.05</v>
      </c>
      <c r="E14" s="2"/>
      <c r="F14" s="121">
        <v>67</v>
      </c>
      <c r="G14" s="121">
        <v>87.9</v>
      </c>
      <c r="H14" s="121"/>
      <c r="I14" s="121"/>
      <c r="J14" s="121">
        <v>89.9</v>
      </c>
      <c r="K14" s="121">
        <v>87.85</v>
      </c>
      <c r="L14" s="121"/>
      <c r="M14" s="121"/>
      <c r="N14" s="121">
        <v>89.9</v>
      </c>
      <c r="O14" s="121">
        <v>87.9</v>
      </c>
      <c r="P14" s="121">
        <v>89.9</v>
      </c>
      <c r="Q14" s="121">
        <v>92.5</v>
      </c>
      <c r="R14" s="2"/>
      <c r="S14" s="2"/>
      <c r="T14" s="1" t="s">
        <v>358</v>
      </c>
      <c r="U14" s="1" t="s">
        <v>386</v>
      </c>
      <c r="W14" s="5" t="s">
        <v>366</v>
      </c>
      <c r="X14" s="5">
        <v>86.4</v>
      </c>
      <c r="Y14" s="5">
        <v>80.08</v>
      </c>
      <c r="Z14" s="5" t="s">
        <v>391</v>
      </c>
    </row>
    <row r="15" spans="1:28" ht="98.25" customHeight="1" x14ac:dyDescent="0.2">
      <c r="A15" s="4"/>
      <c r="B15" s="117" t="s">
        <v>359</v>
      </c>
      <c r="C15" s="2" t="s">
        <v>16</v>
      </c>
      <c r="D15" s="2"/>
      <c r="E15" s="2"/>
      <c r="F15" s="121">
        <v>25</v>
      </c>
      <c r="G15" s="121">
        <v>9.5</v>
      </c>
      <c r="H15" s="121"/>
      <c r="I15" s="121"/>
      <c r="J15" s="121">
        <v>12</v>
      </c>
      <c r="K15" s="121">
        <v>11.6</v>
      </c>
      <c r="L15" s="121"/>
      <c r="M15" s="121"/>
      <c r="N15" s="121">
        <v>12</v>
      </c>
      <c r="O15" s="121">
        <v>11.6</v>
      </c>
      <c r="P15" s="121">
        <v>13</v>
      </c>
      <c r="Q15" s="121">
        <v>14</v>
      </c>
      <c r="R15" s="2"/>
      <c r="S15" s="2"/>
      <c r="T15" s="1">
        <v>488</v>
      </c>
      <c r="U15" s="5">
        <v>5129</v>
      </c>
      <c r="V15" s="5">
        <f>T15/U15*100</f>
        <v>9.5145252485864695</v>
      </c>
      <c r="W15" s="5" t="s">
        <v>367</v>
      </c>
    </row>
    <row r="16" spans="1:28" ht="28.5" customHeight="1" x14ac:dyDescent="0.2">
      <c r="A16" s="4"/>
      <c r="B16" s="167" t="s">
        <v>337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</row>
    <row r="17" spans="1:23" ht="16.5" customHeight="1" x14ac:dyDescent="0.2">
      <c r="A17" s="4"/>
      <c r="B17" s="155" t="s">
        <v>14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</row>
    <row r="18" spans="1:23" ht="18.75" customHeight="1" x14ac:dyDescent="0.2">
      <c r="A18" s="4"/>
      <c r="B18" s="168" t="s">
        <v>341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</row>
    <row r="19" spans="1:23" ht="129" customHeight="1" x14ac:dyDescent="0.25">
      <c r="A19" s="4"/>
      <c r="B19" s="117" t="s">
        <v>373</v>
      </c>
      <c r="C19" s="2" t="s">
        <v>16</v>
      </c>
      <c r="D19" s="2" t="s">
        <v>262</v>
      </c>
      <c r="E19" s="2">
        <v>33</v>
      </c>
      <c r="F19" s="2">
        <v>0</v>
      </c>
      <c r="G19" s="2">
        <v>0</v>
      </c>
      <c r="H19" s="2">
        <v>51.8</v>
      </c>
      <c r="I19" s="2">
        <v>51.8</v>
      </c>
      <c r="J19" s="2">
        <v>59.6</v>
      </c>
      <c r="K19" s="2">
        <v>64.7</v>
      </c>
      <c r="L19" s="2">
        <v>51.8</v>
      </c>
      <c r="M19" s="2"/>
      <c r="N19" s="2">
        <v>59.6</v>
      </c>
      <c r="O19" s="2">
        <v>52.83</v>
      </c>
      <c r="P19" s="2">
        <v>60.3</v>
      </c>
      <c r="Q19" s="2">
        <v>61</v>
      </c>
      <c r="R19" s="2">
        <v>51.8</v>
      </c>
      <c r="S19" s="2"/>
      <c r="T19" s="148" t="s">
        <v>388</v>
      </c>
      <c r="U19" s="149"/>
      <c r="V19" s="5">
        <f>1047/1982*100</f>
        <v>52.825428859737642</v>
      </c>
    </row>
    <row r="20" spans="1:23" ht="108" customHeight="1" x14ac:dyDescent="0.2">
      <c r="A20" s="4"/>
      <c r="B20" s="117" t="s">
        <v>17</v>
      </c>
      <c r="C20" s="2" t="s">
        <v>16</v>
      </c>
      <c r="D20" s="2" t="s">
        <v>262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100</v>
      </c>
      <c r="K20" s="2">
        <v>100</v>
      </c>
      <c r="L20" s="2">
        <v>100</v>
      </c>
      <c r="M20" s="2"/>
      <c r="N20" s="2">
        <v>100</v>
      </c>
      <c r="O20" s="2">
        <v>100</v>
      </c>
      <c r="P20" s="2">
        <v>100</v>
      </c>
      <c r="Q20" s="2">
        <v>100</v>
      </c>
      <c r="R20" s="2">
        <v>100</v>
      </c>
      <c r="S20" s="2"/>
    </row>
    <row r="21" spans="1:23" ht="16.5" customHeight="1" x14ac:dyDescent="0.2">
      <c r="A21" s="4"/>
      <c r="B21" s="155" t="s">
        <v>18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</row>
    <row r="22" spans="1:23" ht="12" customHeight="1" x14ac:dyDescent="0.2">
      <c r="A22" s="4"/>
      <c r="B22" s="129" t="s">
        <v>338</v>
      </c>
      <c r="C22" s="129"/>
      <c r="D22" s="129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</row>
    <row r="23" spans="1:23" ht="117" customHeight="1" x14ac:dyDescent="0.25">
      <c r="A23" s="4"/>
      <c r="B23" s="117" t="s">
        <v>20</v>
      </c>
      <c r="C23" s="2" t="s">
        <v>16</v>
      </c>
      <c r="D23" s="2" t="s">
        <v>262</v>
      </c>
      <c r="E23" s="2">
        <v>2.6</v>
      </c>
      <c r="F23" s="2">
        <v>5.5</v>
      </c>
      <c r="G23" s="2">
        <v>4.3</v>
      </c>
      <c r="H23" s="2">
        <v>0</v>
      </c>
      <c r="I23" s="2">
        <v>0</v>
      </c>
      <c r="J23" s="2">
        <v>5.6</v>
      </c>
      <c r="K23" s="2">
        <v>3.5</v>
      </c>
      <c r="L23" s="2">
        <v>0</v>
      </c>
      <c r="M23" s="2"/>
      <c r="N23" s="2">
        <v>5.6</v>
      </c>
      <c r="O23" s="121">
        <v>2.98</v>
      </c>
      <c r="P23" s="2">
        <v>5.5</v>
      </c>
      <c r="Q23" s="2">
        <v>4.7</v>
      </c>
      <c r="R23" s="2">
        <v>0</v>
      </c>
      <c r="S23" s="2"/>
      <c r="T23" s="148" t="s">
        <v>385</v>
      </c>
      <c r="U23" s="149"/>
      <c r="V23" s="5">
        <f>5/168*100</f>
        <v>2.9761904761904758</v>
      </c>
    </row>
    <row r="24" spans="1:23" ht="36" x14ac:dyDescent="0.2">
      <c r="A24" s="4"/>
      <c r="B24" s="117" t="s">
        <v>21</v>
      </c>
      <c r="C24" s="2" t="s">
        <v>16</v>
      </c>
      <c r="D24" s="2" t="s">
        <v>262</v>
      </c>
      <c r="E24" s="2">
        <v>83.3</v>
      </c>
      <c r="F24" s="2">
        <v>87.5</v>
      </c>
      <c r="G24" s="2">
        <v>87.5</v>
      </c>
      <c r="H24" s="2">
        <v>77.8</v>
      </c>
      <c r="I24" s="2">
        <v>77.8</v>
      </c>
      <c r="J24" s="2">
        <v>87.5</v>
      </c>
      <c r="K24" s="2">
        <v>87.5</v>
      </c>
      <c r="L24" s="2">
        <v>83.3</v>
      </c>
      <c r="M24" s="2">
        <v>83.3</v>
      </c>
      <c r="N24" s="2">
        <v>87.5</v>
      </c>
      <c r="O24" s="2">
        <v>87.5</v>
      </c>
      <c r="P24" s="2">
        <v>87.5</v>
      </c>
      <c r="Q24" s="2">
        <v>87.5</v>
      </c>
      <c r="R24" s="2">
        <v>83.3</v>
      </c>
      <c r="S24" s="2"/>
      <c r="T24" s="5" t="s">
        <v>360</v>
      </c>
    </row>
    <row r="25" spans="1:23" x14ac:dyDescent="0.2">
      <c r="A25" s="4"/>
      <c r="B25" s="168" t="s">
        <v>22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</row>
    <row r="26" spans="1:23" ht="16.5" customHeight="1" x14ac:dyDescent="0.2">
      <c r="A26" s="4"/>
      <c r="B26" s="155" t="s">
        <v>339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</row>
    <row r="27" spans="1:23" ht="91.5" customHeight="1" x14ac:dyDescent="0.2">
      <c r="A27" s="4"/>
      <c r="B27" s="130" t="s">
        <v>23</v>
      </c>
      <c r="C27" s="2" t="s">
        <v>16</v>
      </c>
      <c r="D27" s="2" t="s">
        <v>262</v>
      </c>
      <c r="E27" s="3">
        <v>38</v>
      </c>
      <c r="F27" s="127">
        <v>67</v>
      </c>
      <c r="G27" s="127">
        <v>87.9</v>
      </c>
      <c r="H27" s="127">
        <v>86.7</v>
      </c>
      <c r="I27" s="127">
        <v>86.7</v>
      </c>
      <c r="J27" s="127">
        <v>89.9</v>
      </c>
      <c r="K27" s="147">
        <v>87.85</v>
      </c>
      <c r="L27" s="127">
        <v>92.8</v>
      </c>
      <c r="M27" s="127">
        <v>92.8</v>
      </c>
      <c r="N27" s="127">
        <v>89.9</v>
      </c>
      <c r="O27" s="147">
        <v>87.85</v>
      </c>
      <c r="P27" s="127">
        <v>89.9</v>
      </c>
      <c r="Q27" s="127">
        <v>92.5</v>
      </c>
      <c r="R27" s="3">
        <v>88.2</v>
      </c>
      <c r="S27" s="3"/>
      <c r="T27" s="5" t="s">
        <v>361</v>
      </c>
      <c r="U27" s="5">
        <f>(1584+584+2376)/5129</f>
        <v>0.88594267888477285</v>
      </c>
      <c r="W27" s="5" t="s">
        <v>362</v>
      </c>
    </row>
    <row r="28" spans="1:23" ht="12" hidden="1" customHeight="1" x14ac:dyDescent="0.2">
      <c r="A28" s="4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</row>
    <row r="29" spans="1:23" ht="87.75" hidden="1" customHeight="1" x14ac:dyDescent="0.2">
      <c r="A29" s="4"/>
      <c r="B29" s="3"/>
      <c r="C29" s="2"/>
      <c r="D29" s="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3" ht="72" customHeight="1" x14ac:dyDescent="0.2">
      <c r="A30" s="4"/>
      <c r="B30" s="130" t="s">
        <v>357</v>
      </c>
      <c r="C30" s="2" t="s">
        <v>16</v>
      </c>
      <c r="D30" s="2" t="s">
        <v>262</v>
      </c>
      <c r="E30" s="4"/>
      <c r="F30" s="126">
        <v>12</v>
      </c>
      <c r="G30" s="126">
        <v>17.7</v>
      </c>
      <c r="H30" s="126"/>
      <c r="I30" s="126"/>
      <c r="J30" s="126">
        <v>11.6</v>
      </c>
      <c r="K30" s="136">
        <v>14.898999999999999</v>
      </c>
      <c r="L30" s="126"/>
      <c r="M30" s="126"/>
      <c r="N30" s="126">
        <v>11.6</v>
      </c>
      <c r="O30" s="126">
        <v>14.9</v>
      </c>
      <c r="P30" s="126">
        <v>12</v>
      </c>
      <c r="Q30" s="126">
        <v>13</v>
      </c>
      <c r="R30" s="4"/>
      <c r="S30" s="4"/>
      <c r="T30" s="5" t="s">
        <v>377</v>
      </c>
      <c r="V30" s="5">
        <f>730/4900*100</f>
        <v>14.897959183673471</v>
      </c>
    </row>
    <row r="31" spans="1:23" x14ac:dyDescent="0.2">
      <c r="A31" s="4"/>
      <c r="B31" s="168" t="s">
        <v>24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</row>
    <row r="32" spans="1:23" ht="15.75" customHeight="1" x14ac:dyDescent="0.2">
      <c r="A32" s="4"/>
      <c r="B32" s="169" t="s">
        <v>342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</row>
    <row r="33" spans="1:27" ht="36" customHeight="1" x14ac:dyDescent="0.25">
      <c r="A33" s="4"/>
      <c r="B33" s="130" t="s">
        <v>25</v>
      </c>
      <c r="C33" s="2" t="s">
        <v>16</v>
      </c>
      <c r="D33" s="2" t="s">
        <v>262</v>
      </c>
      <c r="E33" s="2">
        <v>94</v>
      </c>
      <c r="F33" s="2">
        <v>77.5</v>
      </c>
      <c r="G33" s="2">
        <v>76.7</v>
      </c>
      <c r="H33" s="2">
        <v>62.4</v>
      </c>
      <c r="I33" s="2">
        <v>0</v>
      </c>
      <c r="J33" s="2">
        <v>77.5</v>
      </c>
      <c r="K33" s="2">
        <v>90.03</v>
      </c>
      <c r="L33" s="2">
        <v>79.2</v>
      </c>
      <c r="M33" s="2">
        <v>79.2</v>
      </c>
      <c r="N33" s="2">
        <v>77.5</v>
      </c>
      <c r="O33" s="2">
        <v>78</v>
      </c>
      <c r="P33" s="2">
        <v>77.5</v>
      </c>
      <c r="Q33" s="2">
        <v>78.8</v>
      </c>
      <c r="R33" s="2">
        <v>62.9</v>
      </c>
      <c r="S33" s="2"/>
      <c r="T33" s="145" t="s">
        <v>394</v>
      </c>
      <c r="U33" s="146">
        <f>4172</f>
        <v>4172</v>
      </c>
      <c r="V33" s="5">
        <f>(120+87+40+712+2296)/4172</f>
        <v>0.78020134228187921</v>
      </c>
      <c r="W33" s="5" t="s">
        <v>389</v>
      </c>
      <c r="X33" s="5" t="s">
        <v>390</v>
      </c>
      <c r="Y33" s="5" t="s">
        <v>393</v>
      </c>
      <c r="Z33" s="5">
        <v>2296</v>
      </c>
      <c r="AA33" s="5" t="s">
        <v>395</v>
      </c>
    </row>
    <row r="34" spans="1:27" ht="17.25" customHeight="1" x14ac:dyDescent="0.2">
      <c r="A34" s="4"/>
      <c r="B34" s="166" t="s">
        <v>26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</row>
    <row r="35" spans="1:27" s="4" customFormat="1" ht="48.75" x14ac:dyDescent="0.25">
      <c r="B35" s="3" t="s">
        <v>29</v>
      </c>
      <c r="C35" s="2" t="s">
        <v>16</v>
      </c>
      <c r="D35" s="2" t="s">
        <v>262</v>
      </c>
      <c r="E35" s="2">
        <v>22.4</v>
      </c>
      <c r="F35" s="2">
        <v>22.6</v>
      </c>
      <c r="G35" s="2">
        <v>20.9</v>
      </c>
      <c r="H35" s="2">
        <v>22.3</v>
      </c>
      <c r="I35" s="2">
        <v>22.3</v>
      </c>
      <c r="J35" s="2">
        <v>22.6</v>
      </c>
      <c r="K35" s="2">
        <v>21.9</v>
      </c>
      <c r="L35" s="2">
        <v>40.5</v>
      </c>
      <c r="M35" s="2">
        <v>40.5</v>
      </c>
      <c r="N35" s="2">
        <v>22.6</v>
      </c>
      <c r="O35" s="121">
        <v>25.55</v>
      </c>
      <c r="P35" s="2">
        <v>22.6</v>
      </c>
      <c r="Q35" s="2">
        <v>23.5</v>
      </c>
      <c r="R35" s="2">
        <v>22.3</v>
      </c>
      <c r="S35" s="2"/>
      <c r="T35" s="151" t="s">
        <v>387</v>
      </c>
      <c r="U35" s="152"/>
      <c r="V35" s="4" t="s">
        <v>374</v>
      </c>
      <c r="W35" s="4">
        <f>81/317*100</f>
        <v>25.552050473186121</v>
      </c>
    </row>
    <row r="36" spans="1:27" s="4" customFormat="1" ht="60" x14ac:dyDescent="0.2">
      <c r="B36" s="3" t="s">
        <v>27</v>
      </c>
      <c r="C36" s="2" t="s">
        <v>16</v>
      </c>
      <c r="D36" s="2" t="s">
        <v>262</v>
      </c>
      <c r="E36" s="2">
        <v>100</v>
      </c>
      <c r="F36" s="2">
        <v>100</v>
      </c>
      <c r="G36" s="2">
        <v>100</v>
      </c>
      <c r="H36" s="2">
        <v>100</v>
      </c>
      <c r="I36" s="2">
        <v>100</v>
      </c>
      <c r="J36" s="2">
        <v>100</v>
      </c>
      <c r="K36" s="2">
        <v>100</v>
      </c>
      <c r="L36" s="2">
        <v>100</v>
      </c>
      <c r="M36" s="2">
        <v>100</v>
      </c>
      <c r="N36" s="2">
        <v>100</v>
      </c>
      <c r="O36" s="2">
        <v>100</v>
      </c>
      <c r="P36" s="2">
        <v>100</v>
      </c>
      <c r="Q36" s="2">
        <v>100</v>
      </c>
      <c r="R36" s="2">
        <v>100</v>
      </c>
      <c r="S36" s="2"/>
    </row>
    <row r="37" spans="1:27" s="4" customFormat="1" ht="24" x14ac:dyDescent="0.2">
      <c r="B37" s="3" t="s">
        <v>28</v>
      </c>
      <c r="C37" s="2" t="s">
        <v>16</v>
      </c>
      <c r="D37" s="2" t="s">
        <v>262</v>
      </c>
      <c r="E37" s="2">
        <v>100</v>
      </c>
      <c r="F37" s="2">
        <v>100</v>
      </c>
      <c r="G37" s="2">
        <v>100</v>
      </c>
      <c r="H37" s="2">
        <v>100</v>
      </c>
      <c r="I37" s="2">
        <v>100</v>
      </c>
      <c r="J37" s="2">
        <v>100</v>
      </c>
      <c r="K37" s="2">
        <v>100</v>
      </c>
      <c r="L37" s="2">
        <v>100</v>
      </c>
      <c r="M37" s="2">
        <v>100</v>
      </c>
      <c r="N37" s="2">
        <v>100</v>
      </c>
      <c r="O37" s="2">
        <v>100</v>
      </c>
      <c r="P37" s="2">
        <v>100</v>
      </c>
      <c r="Q37" s="2">
        <v>100</v>
      </c>
      <c r="R37" s="2">
        <v>100</v>
      </c>
      <c r="S37" s="2"/>
    </row>
    <row r="39" spans="1:27" x14ac:dyDescent="0.2">
      <c r="B39" s="5" t="s">
        <v>370</v>
      </c>
      <c r="K39" s="165" t="s">
        <v>371</v>
      </c>
      <c r="L39" s="165"/>
      <c r="M39" s="165"/>
      <c r="N39" s="165"/>
      <c r="O39" s="165"/>
    </row>
    <row r="41" spans="1:27" x14ac:dyDescent="0.2">
      <c r="B41" s="5" t="s">
        <v>364</v>
      </c>
    </row>
  </sheetData>
  <mergeCells count="36">
    <mergeCell ref="R4:R5"/>
    <mergeCell ref="E3:G4"/>
    <mergeCell ref="A3:A5"/>
    <mergeCell ref="K39:O39"/>
    <mergeCell ref="B34:S34"/>
    <mergeCell ref="B16:S16"/>
    <mergeCell ref="B17:S17"/>
    <mergeCell ref="B18:S18"/>
    <mergeCell ref="B21:S21"/>
    <mergeCell ref="B26:S26"/>
    <mergeCell ref="B25:S25"/>
    <mergeCell ref="B28:S28"/>
    <mergeCell ref="B31:S31"/>
    <mergeCell ref="B32:S32"/>
    <mergeCell ref="T1:V1"/>
    <mergeCell ref="B2:S2"/>
    <mergeCell ref="B7:S7"/>
    <mergeCell ref="S3:S5"/>
    <mergeCell ref="H4:I4"/>
    <mergeCell ref="J4:K4"/>
    <mergeCell ref="L4:M4"/>
    <mergeCell ref="N4:O4"/>
    <mergeCell ref="B3:B5"/>
    <mergeCell ref="C3:C5"/>
    <mergeCell ref="D3:D5"/>
    <mergeCell ref="P1:S1"/>
    <mergeCell ref="H3:O3"/>
    <mergeCell ref="P3:R3"/>
    <mergeCell ref="Q4:Q5"/>
    <mergeCell ref="P4:P5"/>
    <mergeCell ref="T10:U10"/>
    <mergeCell ref="T8:U8"/>
    <mergeCell ref="T19:U19"/>
    <mergeCell ref="T35:U35"/>
    <mergeCell ref="T23:U23"/>
    <mergeCell ref="T9:U9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topLeftCell="A14" zoomScaleNormal="80" zoomScaleSheetLayoutView="100" workbookViewId="0">
      <selection activeCell="S16" sqref="S16"/>
    </sheetView>
  </sheetViews>
  <sheetFormatPr defaultRowHeight="12" x14ac:dyDescent="0.2"/>
  <cols>
    <col min="1" max="1" width="4" style="5" customWidth="1"/>
    <col min="2" max="2" width="15" style="5" customWidth="1"/>
    <col min="3" max="3" width="14.28515625" style="5" customWidth="1"/>
    <col min="4" max="4" width="17.42578125" style="5" customWidth="1"/>
    <col min="5" max="8" width="7.7109375" style="5" customWidth="1"/>
    <col min="9" max="9" width="12" style="5" customWidth="1"/>
    <col min="10" max="10" width="11.7109375" style="5" customWidth="1"/>
    <col min="11" max="11" width="10.42578125" style="5" hidden="1" customWidth="1"/>
    <col min="12" max="12" width="10.28515625" style="5" hidden="1" customWidth="1"/>
    <col min="13" max="13" width="11.7109375" style="5" customWidth="1"/>
    <col min="14" max="14" width="10.42578125" style="5" customWidth="1"/>
    <col min="15" max="15" width="10.42578125" style="5" hidden="1" customWidth="1"/>
    <col min="16" max="16" width="10.140625" style="5" hidden="1" customWidth="1"/>
    <col min="17" max="17" width="13.28515625" style="5" customWidth="1"/>
    <col min="18" max="18" width="13.5703125" style="5" customWidth="1"/>
    <col min="19" max="19" width="11.7109375" style="5" customWidth="1"/>
    <col min="20" max="20" width="11.42578125" style="5" customWidth="1"/>
    <col min="21" max="21" width="9.85546875" style="5" hidden="1" customWidth="1"/>
    <col min="22" max="22" width="12.7109375" style="5" customWidth="1"/>
    <col min="23" max="16384" width="9.140625" style="5"/>
  </cols>
  <sheetData>
    <row r="1" spans="1:22" s="1" customFormat="1" ht="54.75" customHeight="1" x14ac:dyDescent="0.2">
      <c r="S1" s="170" t="s">
        <v>351</v>
      </c>
      <c r="T1" s="170"/>
      <c r="U1" s="170"/>
      <c r="V1" s="170"/>
    </row>
    <row r="2" spans="1:22" s="1" customFormat="1" ht="66.75" customHeight="1" x14ac:dyDescent="0.25">
      <c r="B2" s="171" t="s">
        <v>352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1:22" s="139" customFormat="1" ht="12" customHeight="1" x14ac:dyDescent="0.2">
      <c r="A3" s="178" t="s">
        <v>68</v>
      </c>
      <c r="B3" s="178" t="s">
        <v>344</v>
      </c>
      <c r="C3" s="175" t="s">
        <v>343</v>
      </c>
      <c r="D3" s="175" t="s">
        <v>30</v>
      </c>
      <c r="E3" s="179" t="s">
        <v>46</v>
      </c>
      <c r="F3" s="180"/>
      <c r="G3" s="180"/>
      <c r="H3" s="181"/>
      <c r="I3" s="178" t="s">
        <v>59</v>
      </c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 t="s">
        <v>47</v>
      </c>
    </row>
    <row r="4" spans="1:22" s="139" customFormat="1" ht="25.5" customHeight="1" x14ac:dyDescent="0.2">
      <c r="A4" s="178"/>
      <c r="B4" s="178"/>
      <c r="C4" s="176"/>
      <c r="D4" s="176"/>
      <c r="E4" s="173" t="s">
        <v>30</v>
      </c>
      <c r="F4" s="173" t="s">
        <v>31</v>
      </c>
      <c r="G4" s="173" t="s">
        <v>32</v>
      </c>
      <c r="H4" s="173" t="s">
        <v>33</v>
      </c>
      <c r="I4" s="178" t="s">
        <v>345</v>
      </c>
      <c r="J4" s="178"/>
      <c r="K4" s="179" t="s">
        <v>346</v>
      </c>
      <c r="L4" s="180"/>
      <c r="M4" s="180"/>
      <c r="N4" s="180"/>
      <c r="O4" s="180"/>
      <c r="P4" s="180"/>
      <c r="Q4" s="180"/>
      <c r="R4" s="181"/>
      <c r="S4" s="185" t="s">
        <v>1</v>
      </c>
      <c r="T4" s="186"/>
      <c r="U4" s="187"/>
      <c r="V4" s="178"/>
    </row>
    <row r="5" spans="1:22" s="140" customFormat="1" ht="12" customHeight="1" x14ac:dyDescent="0.2">
      <c r="A5" s="178"/>
      <c r="B5" s="178"/>
      <c r="C5" s="176"/>
      <c r="D5" s="176"/>
      <c r="E5" s="173"/>
      <c r="F5" s="173"/>
      <c r="G5" s="173"/>
      <c r="H5" s="173"/>
      <c r="I5" s="178"/>
      <c r="J5" s="178"/>
      <c r="K5" s="179" t="s">
        <v>2</v>
      </c>
      <c r="L5" s="181"/>
      <c r="M5" s="179" t="s">
        <v>3</v>
      </c>
      <c r="N5" s="181"/>
      <c r="O5" s="179" t="s">
        <v>4</v>
      </c>
      <c r="P5" s="181"/>
      <c r="Q5" s="179" t="s">
        <v>5</v>
      </c>
      <c r="R5" s="181"/>
      <c r="S5" s="188"/>
      <c r="T5" s="189"/>
      <c r="U5" s="190"/>
      <c r="V5" s="183"/>
    </row>
    <row r="6" spans="1:22" s="140" customFormat="1" ht="24" customHeight="1" x14ac:dyDescent="0.2">
      <c r="A6" s="178"/>
      <c r="B6" s="178"/>
      <c r="C6" s="177"/>
      <c r="D6" s="177"/>
      <c r="E6" s="173"/>
      <c r="F6" s="173"/>
      <c r="G6" s="173"/>
      <c r="H6" s="173"/>
      <c r="I6" s="2" t="s">
        <v>9</v>
      </c>
      <c r="J6" s="2" t="s">
        <v>8</v>
      </c>
      <c r="K6" s="124" t="s">
        <v>9</v>
      </c>
      <c r="L6" s="124" t="s">
        <v>8</v>
      </c>
      <c r="M6" s="124" t="s">
        <v>9</v>
      </c>
      <c r="N6" s="124" t="s">
        <v>8</v>
      </c>
      <c r="O6" s="124" t="s">
        <v>9</v>
      </c>
      <c r="P6" s="124" t="s">
        <v>8</v>
      </c>
      <c r="Q6" s="124" t="s">
        <v>9</v>
      </c>
      <c r="R6" s="124" t="s">
        <v>8</v>
      </c>
      <c r="S6" s="2" t="s">
        <v>6</v>
      </c>
      <c r="T6" s="2" t="s">
        <v>7</v>
      </c>
      <c r="U6" s="132" t="s">
        <v>65</v>
      </c>
      <c r="V6" s="183"/>
    </row>
    <row r="7" spans="1:22" s="140" customFormat="1" ht="12.75" customHeight="1" x14ac:dyDescent="0.2">
      <c r="A7" s="132">
        <v>1</v>
      </c>
      <c r="B7" s="132">
        <v>2</v>
      </c>
      <c r="C7" s="141">
        <v>3</v>
      </c>
      <c r="D7" s="124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124"/>
      <c r="L7" s="124"/>
      <c r="M7" s="124">
        <v>11</v>
      </c>
      <c r="N7" s="124">
        <v>12</v>
      </c>
      <c r="O7" s="124"/>
      <c r="P7" s="124"/>
      <c r="Q7" s="124">
        <v>13</v>
      </c>
      <c r="R7" s="124">
        <v>14</v>
      </c>
      <c r="S7" s="2">
        <v>15</v>
      </c>
      <c r="T7" s="2">
        <v>16</v>
      </c>
      <c r="U7" s="2"/>
      <c r="V7" s="122">
        <v>17</v>
      </c>
    </row>
    <row r="8" spans="1:22" s="140" customFormat="1" ht="38.25" customHeight="1" x14ac:dyDescent="0.2">
      <c r="A8" s="172">
        <v>1</v>
      </c>
      <c r="B8" s="173" t="s">
        <v>34</v>
      </c>
      <c r="C8" s="201" t="s">
        <v>332</v>
      </c>
      <c r="D8" s="3" t="s">
        <v>35</v>
      </c>
      <c r="E8" s="2" t="s">
        <v>262</v>
      </c>
      <c r="F8" s="2" t="s">
        <v>262</v>
      </c>
      <c r="G8" s="122" t="s">
        <v>262</v>
      </c>
      <c r="H8" s="122" t="s">
        <v>262</v>
      </c>
      <c r="I8" s="278">
        <f>I13+I18+I22+I25+I34</f>
        <v>1160195</v>
      </c>
      <c r="J8" s="278">
        <f t="shared" ref="J8:U8" si="0">J13+J18+J22+J25+J34</f>
        <v>1156810.1999999997</v>
      </c>
      <c r="K8" s="278">
        <f t="shared" si="0"/>
        <v>123142.6</v>
      </c>
      <c r="L8" s="278">
        <f t="shared" si="0"/>
        <v>123142.6</v>
      </c>
      <c r="M8" s="278">
        <f t="shared" si="0"/>
        <v>1220208.5019999999</v>
      </c>
      <c r="N8" s="278">
        <f t="shared" si="0"/>
        <v>577819.11800000002</v>
      </c>
      <c r="O8" s="278">
        <f t="shared" si="0"/>
        <v>0</v>
      </c>
      <c r="P8" s="278">
        <f t="shared" si="0"/>
        <v>0</v>
      </c>
      <c r="Q8" s="278">
        <f t="shared" si="0"/>
        <v>1274137.04</v>
      </c>
      <c r="R8" s="278">
        <f t="shared" si="0"/>
        <v>1264167.55</v>
      </c>
      <c r="S8" s="278">
        <f t="shared" si="0"/>
        <v>1112203.71</v>
      </c>
      <c r="T8" s="278">
        <f t="shared" si="0"/>
        <v>1112956.1399999999</v>
      </c>
      <c r="U8" s="131">
        <f t="shared" si="0"/>
        <v>0</v>
      </c>
      <c r="V8" s="184"/>
    </row>
    <row r="9" spans="1:22" ht="13.5" customHeight="1" x14ac:dyDescent="0.2">
      <c r="A9" s="172"/>
      <c r="B9" s="173"/>
      <c r="C9" s="202"/>
      <c r="D9" s="3" t="s">
        <v>36</v>
      </c>
      <c r="E9" s="2"/>
      <c r="F9" s="2"/>
      <c r="G9" s="122"/>
      <c r="H9" s="122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131"/>
      <c r="V9" s="184"/>
    </row>
    <row r="10" spans="1:22" ht="24.75" hidden="1" customHeight="1" x14ac:dyDescent="0.2">
      <c r="A10" s="172"/>
      <c r="B10" s="173"/>
      <c r="C10" s="202"/>
      <c r="D10" s="3" t="s">
        <v>330</v>
      </c>
      <c r="E10" s="142">
        <v>140</v>
      </c>
      <c r="F10" s="2" t="s">
        <v>262</v>
      </c>
      <c r="G10" s="122" t="s">
        <v>262</v>
      </c>
      <c r="H10" s="122" t="s">
        <v>262</v>
      </c>
      <c r="I10" s="278">
        <v>0</v>
      </c>
      <c r="J10" s="278">
        <v>0</v>
      </c>
      <c r="K10" s="278">
        <v>0</v>
      </c>
      <c r="L10" s="278">
        <v>0</v>
      </c>
      <c r="M10" s="278">
        <f t="shared" ref="M10:U10" si="1">M20</f>
        <v>0</v>
      </c>
      <c r="N10" s="278">
        <f t="shared" si="1"/>
        <v>0</v>
      </c>
      <c r="O10" s="278">
        <f t="shared" si="1"/>
        <v>0</v>
      </c>
      <c r="P10" s="278">
        <f t="shared" si="1"/>
        <v>0</v>
      </c>
      <c r="Q10" s="278">
        <f t="shared" si="1"/>
        <v>0</v>
      </c>
      <c r="R10" s="278">
        <f t="shared" si="1"/>
        <v>0</v>
      </c>
      <c r="S10" s="278">
        <f t="shared" si="1"/>
        <v>0</v>
      </c>
      <c r="T10" s="278">
        <f t="shared" si="1"/>
        <v>0</v>
      </c>
      <c r="U10" s="131">
        <f t="shared" si="1"/>
        <v>0</v>
      </c>
      <c r="V10" s="184"/>
    </row>
    <row r="11" spans="1:22" ht="24.75" customHeight="1" x14ac:dyDescent="0.2">
      <c r="A11" s="172"/>
      <c r="B11" s="173"/>
      <c r="C11" s="202"/>
      <c r="D11" s="3" t="s">
        <v>330</v>
      </c>
      <c r="E11" s="142" t="s">
        <v>136</v>
      </c>
      <c r="F11" s="2" t="s">
        <v>262</v>
      </c>
      <c r="G11" s="122" t="s">
        <v>262</v>
      </c>
      <c r="H11" s="122" t="s">
        <v>262</v>
      </c>
      <c r="I11" s="278">
        <v>1203.2</v>
      </c>
      <c r="J11" s="278">
        <v>1203.2</v>
      </c>
      <c r="K11" s="278"/>
      <c r="L11" s="278"/>
      <c r="M11" s="278">
        <f>M33</f>
        <v>1312.7</v>
      </c>
      <c r="N11" s="278">
        <f>N33</f>
        <v>1312.7</v>
      </c>
      <c r="O11" s="278"/>
      <c r="P11" s="278"/>
      <c r="Q11" s="278">
        <v>1312.7</v>
      </c>
      <c r="R11" s="278">
        <v>1312.7</v>
      </c>
      <c r="S11" s="278"/>
      <c r="T11" s="278"/>
      <c r="U11" s="131"/>
      <c r="V11" s="184"/>
    </row>
    <row r="12" spans="1:22" ht="38.25" customHeight="1" x14ac:dyDescent="0.2">
      <c r="A12" s="172"/>
      <c r="B12" s="173"/>
      <c r="C12" s="203"/>
      <c r="D12" s="1" t="s">
        <v>331</v>
      </c>
      <c r="E12" s="142" t="s">
        <v>84</v>
      </c>
      <c r="F12" s="2" t="s">
        <v>262</v>
      </c>
      <c r="G12" s="122" t="s">
        <v>262</v>
      </c>
      <c r="H12" s="122" t="s">
        <v>262</v>
      </c>
      <c r="I12" s="278">
        <f>I17+I21+I24+I32+I36</f>
        <v>1158991.8</v>
      </c>
      <c r="J12" s="278">
        <f>J17+J21+J24+J32+J36</f>
        <v>1155606.9999999998</v>
      </c>
      <c r="K12" s="278">
        <f>K17+K21+K24+K32+K36</f>
        <v>123142.6</v>
      </c>
      <c r="L12" s="278">
        <f>L17+L21+L24+L32+L36</f>
        <v>123142.6</v>
      </c>
      <c r="M12" s="278">
        <f>M17+M21+M24+M32+M36</f>
        <v>1218895.8020000001</v>
      </c>
      <c r="N12" s="278">
        <f t="shared" ref="N12:R12" si="2">N17+N21+N24+N32+N36</f>
        <v>576506.41800000006</v>
      </c>
      <c r="O12" s="278">
        <f t="shared" si="2"/>
        <v>0</v>
      </c>
      <c r="P12" s="278">
        <f t="shared" si="2"/>
        <v>0</v>
      </c>
      <c r="Q12" s="278">
        <f>Q17+Q21+Q24+Q32+Q36</f>
        <v>1272824.3400000001</v>
      </c>
      <c r="R12" s="278">
        <f t="shared" si="2"/>
        <v>1262854.8500000001</v>
      </c>
      <c r="S12" s="278">
        <f>S8</f>
        <v>1112203.71</v>
      </c>
      <c r="T12" s="278">
        <f>T8</f>
        <v>1112956.1399999999</v>
      </c>
      <c r="U12" s="131">
        <f>U8</f>
        <v>0</v>
      </c>
      <c r="V12" s="184"/>
    </row>
    <row r="13" spans="1:22" ht="18" customHeight="1" x14ac:dyDescent="0.2">
      <c r="A13" s="198">
        <v>2</v>
      </c>
      <c r="B13" s="172" t="s">
        <v>37</v>
      </c>
      <c r="C13" s="173" t="s">
        <v>333</v>
      </c>
      <c r="D13" s="174" t="s">
        <v>35</v>
      </c>
      <c r="E13" s="195" t="s">
        <v>262</v>
      </c>
      <c r="F13" s="195" t="s">
        <v>262</v>
      </c>
      <c r="G13" s="192" t="s">
        <v>262</v>
      </c>
      <c r="H13" s="192" t="s">
        <v>262</v>
      </c>
      <c r="I13" s="279">
        <f>Лист3!E14</f>
        <v>238300.5</v>
      </c>
      <c r="J13" s="279">
        <f>Лист3!F14</f>
        <v>237879.7</v>
      </c>
      <c r="K13" s="280">
        <f>Лист3!G14</f>
        <v>23343.3</v>
      </c>
      <c r="L13" s="280">
        <f>Лист3!H14</f>
        <v>23343.3</v>
      </c>
      <c r="M13" s="280">
        <f>Лист3!I14</f>
        <v>267044.83299999998</v>
      </c>
      <c r="N13" s="280">
        <f>Лист3!J14</f>
        <v>112914.6</v>
      </c>
      <c r="O13" s="280">
        <f>Лист3!K14</f>
        <v>0</v>
      </c>
      <c r="P13" s="280">
        <f>Лист3!L14</f>
        <v>0</v>
      </c>
      <c r="Q13" s="280">
        <f>Лист3!M14</f>
        <v>272372.2</v>
      </c>
      <c r="R13" s="280">
        <f>Лист3!O14</f>
        <v>272284.7</v>
      </c>
      <c r="S13" s="280">
        <f>Лист3!P14</f>
        <v>241951.4</v>
      </c>
      <c r="T13" s="280">
        <f>Лист3!Q14</f>
        <v>241951.4</v>
      </c>
      <c r="U13" s="182">
        <f>Лист3!R14</f>
        <v>0</v>
      </c>
      <c r="V13" s="184"/>
    </row>
    <row r="14" spans="1:22" x14ac:dyDescent="0.2">
      <c r="A14" s="199"/>
      <c r="B14" s="172"/>
      <c r="C14" s="173"/>
      <c r="D14" s="174"/>
      <c r="E14" s="196"/>
      <c r="F14" s="196"/>
      <c r="G14" s="193"/>
      <c r="H14" s="193"/>
      <c r="I14" s="281"/>
      <c r="J14" s="281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182"/>
      <c r="V14" s="184"/>
    </row>
    <row r="15" spans="1:22" x14ac:dyDescent="0.2">
      <c r="A15" s="199"/>
      <c r="B15" s="172"/>
      <c r="C15" s="173"/>
      <c r="D15" s="174"/>
      <c r="E15" s="197"/>
      <c r="F15" s="197"/>
      <c r="G15" s="194"/>
      <c r="H15" s="194"/>
      <c r="I15" s="282"/>
      <c r="J15" s="282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182"/>
      <c r="V15" s="184"/>
    </row>
    <row r="16" spans="1:22" ht="13.5" customHeight="1" x14ac:dyDescent="0.2">
      <c r="A16" s="199"/>
      <c r="B16" s="172"/>
      <c r="C16" s="173"/>
      <c r="D16" s="3" t="s">
        <v>36</v>
      </c>
      <c r="E16" s="142"/>
      <c r="F16" s="142"/>
      <c r="G16" s="143"/>
      <c r="H16" s="143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131"/>
      <c r="V16" s="184"/>
    </row>
    <row r="17" spans="1:22" ht="36.75" customHeight="1" x14ac:dyDescent="0.2">
      <c r="A17" s="200"/>
      <c r="B17" s="172"/>
      <c r="C17" s="173"/>
      <c r="D17" s="1" t="s">
        <v>331</v>
      </c>
      <c r="E17" s="142" t="s">
        <v>84</v>
      </c>
      <c r="F17" s="2" t="s">
        <v>262</v>
      </c>
      <c r="G17" s="122" t="s">
        <v>262</v>
      </c>
      <c r="H17" s="122" t="s">
        <v>262</v>
      </c>
      <c r="I17" s="278">
        <f>I13</f>
        <v>238300.5</v>
      </c>
      <c r="J17" s="278">
        <f t="shared" ref="J17:U17" si="3">J13</f>
        <v>237879.7</v>
      </c>
      <c r="K17" s="278">
        <f t="shared" si="3"/>
        <v>23343.3</v>
      </c>
      <c r="L17" s="278">
        <f t="shared" si="3"/>
        <v>23343.3</v>
      </c>
      <c r="M17" s="278">
        <f t="shared" si="3"/>
        <v>267044.83299999998</v>
      </c>
      <c r="N17" s="278">
        <f t="shared" si="3"/>
        <v>112914.6</v>
      </c>
      <c r="O17" s="278">
        <f t="shared" si="3"/>
        <v>0</v>
      </c>
      <c r="P17" s="278">
        <f t="shared" si="3"/>
        <v>0</v>
      </c>
      <c r="Q17" s="278">
        <f t="shared" si="3"/>
        <v>272372.2</v>
      </c>
      <c r="R17" s="278">
        <f t="shared" si="3"/>
        <v>272284.7</v>
      </c>
      <c r="S17" s="278">
        <f t="shared" si="3"/>
        <v>241951.4</v>
      </c>
      <c r="T17" s="278">
        <f t="shared" si="3"/>
        <v>241951.4</v>
      </c>
      <c r="U17" s="131">
        <f t="shared" si="3"/>
        <v>0</v>
      </c>
      <c r="V17" s="184"/>
    </row>
    <row r="18" spans="1:22" ht="36" x14ac:dyDescent="0.2">
      <c r="A18" s="198">
        <v>3</v>
      </c>
      <c r="B18" s="172" t="s">
        <v>38</v>
      </c>
      <c r="C18" s="173" t="s">
        <v>39</v>
      </c>
      <c r="D18" s="3" t="s">
        <v>35</v>
      </c>
      <c r="E18" s="142" t="s">
        <v>262</v>
      </c>
      <c r="F18" s="142" t="s">
        <v>262</v>
      </c>
      <c r="G18" s="143" t="s">
        <v>262</v>
      </c>
      <c r="H18" s="143" t="s">
        <v>262</v>
      </c>
      <c r="I18" s="278">
        <f>Лист3!E22</f>
        <v>700367.39999999991</v>
      </c>
      <c r="J18" s="278">
        <f>Лист3!F22</f>
        <v>698865.59999999986</v>
      </c>
      <c r="K18" s="278">
        <f>Лист3!G22</f>
        <v>77798.8</v>
      </c>
      <c r="L18" s="278">
        <f>Лист3!H22</f>
        <v>77798.8</v>
      </c>
      <c r="M18" s="278">
        <f>Лист3!I22</f>
        <v>723404.09299999999</v>
      </c>
      <c r="N18" s="278">
        <f>Лист3!J22</f>
        <v>352925.81</v>
      </c>
      <c r="O18" s="278">
        <f>Лист3!K22</f>
        <v>0</v>
      </c>
      <c r="P18" s="278">
        <f>Лист3!L22</f>
        <v>0</v>
      </c>
      <c r="Q18" s="278">
        <f>Лист3!M22</f>
        <v>765539.4</v>
      </c>
      <c r="R18" s="278">
        <f>Лист3!O22</f>
        <v>765285.84</v>
      </c>
      <c r="S18" s="278">
        <f>Лист3!P22</f>
        <v>653349.31000000006</v>
      </c>
      <c r="T18" s="278">
        <f>Лист3!Q22</f>
        <v>654101.74</v>
      </c>
      <c r="U18" s="131">
        <f>Лист3!R22</f>
        <v>0</v>
      </c>
      <c r="V18" s="184"/>
    </row>
    <row r="19" spans="1:22" ht="12" customHeight="1" x14ac:dyDescent="0.2">
      <c r="A19" s="199"/>
      <c r="B19" s="172"/>
      <c r="C19" s="173"/>
      <c r="D19" s="3" t="s">
        <v>36</v>
      </c>
      <c r="E19" s="142"/>
      <c r="F19" s="142"/>
      <c r="G19" s="143"/>
      <c r="H19" s="143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131"/>
      <c r="V19" s="184"/>
    </row>
    <row r="20" spans="1:22" ht="24.75" customHeight="1" x14ac:dyDescent="0.2">
      <c r="A20" s="199"/>
      <c r="B20" s="172"/>
      <c r="C20" s="173"/>
      <c r="D20" s="3" t="s">
        <v>330</v>
      </c>
      <c r="E20" s="142">
        <v>140</v>
      </c>
      <c r="F20" s="2" t="s">
        <v>262</v>
      </c>
      <c r="G20" s="122" t="s">
        <v>262</v>
      </c>
      <c r="H20" s="122" t="s">
        <v>262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0</v>
      </c>
      <c r="R20" s="278">
        <v>0</v>
      </c>
      <c r="S20" s="278">
        <v>0</v>
      </c>
      <c r="T20" s="278">
        <v>0</v>
      </c>
      <c r="U20" s="131">
        <v>0</v>
      </c>
      <c r="V20" s="184"/>
    </row>
    <row r="21" spans="1:22" ht="36.75" customHeight="1" x14ac:dyDescent="0.2">
      <c r="A21" s="200"/>
      <c r="B21" s="172"/>
      <c r="C21" s="173"/>
      <c r="D21" s="3" t="s">
        <v>331</v>
      </c>
      <c r="E21" s="142" t="s">
        <v>84</v>
      </c>
      <c r="F21" s="2" t="s">
        <v>262</v>
      </c>
      <c r="G21" s="122" t="s">
        <v>262</v>
      </c>
      <c r="H21" s="122" t="s">
        <v>262</v>
      </c>
      <c r="I21" s="278">
        <f t="shared" ref="I21:R21" si="4">I18-I20</f>
        <v>700367.39999999991</v>
      </c>
      <c r="J21" s="278">
        <f t="shared" si="4"/>
        <v>698865.59999999986</v>
      </c>
      <c r="K21" s="278">
        <f t="shared" si="4"/>
        <v>77798.8</v>
      </c>
      <c r="L21" s="278">
        <f t="shared" si="4"/>
        <v>77798.8</v>
      </c>
      <c r="M21" s="278">
        <f>M18-M20</f>
        <v>723404.09299999999</v>
      </c>
      <c r="N21" s="278">
        <f t="shared" si="4"/>
        <v>352925.81</v>
      </c>
      <c r="O21" s="278">
        <f t="shared" si="4"/>
        <v>0</v>
      </c>
      <c r="P21" s="278">
        <f t="shared" si="4"/>
        <v>0</v>
      </c>
      <c r="Q21" s="278">
        <f t="shared" si="4"/>
        <v>765539.4</v>
      </c>
      <c r="R21" s="278">
        <f t="shared" si="4"/>
        <v>765285.84</v>
      </c>
      <c r="S21" s="278">
        <f>S18</f>
        <v>653349.31000000006</v>
      </c>
      <c r="T21" s="278">
        <f>T18</f>
        <v>654101.74</v>
      </c>
      <c r="U21" s="131">
        <f>U18</f>
        <v>0</v>
      </c>
      <c r="V21" s="184"/>
    </row>
    <row r="22" spans="1:22" ht="36" x14ac:dyDescent="0.2">
      <c r="A22" s="198">
        <v>4</v>
      </c>
      <c r="B22" s="172" t="s">
        <v>40</v>
      </c>
      <c r="C22" s="173" t="s">
        <v>41</v>
      </c>
      <c r="D22" s="3" t="s">
        <v>35</v>
      </c>
      <c r="E22" s="142" t="s">
        <v>262</v>
      </c>
      <c r="F22" s="142" t="s">
        <v>262</v>
      </c>
      <c r="G22" s="143" t="s">
        <v>262</v>
      </c>
      <c r="H22" s="143" t="s">
        <v>262</v>
      </c>
      <c r="I22" s="278">
        <f>Лист3!E30</f>
        <v>95152.400000000009</v>
      </c>
      <c r="J22" s="278">
        <f>Лист3!F30</f>
        <v>95152.400000000009</v>
      </c>
      <c r="K22" s="278">
        <f>Лист3!G30</f>
        <v>7466.4</v>
      </c>
      <c r="L22" s="278">
        <f>Лист3!H30</f>
        <v>7466.4</v>
      </c>
      <c r="M22" s="278">
        <f>Лист3!I30</f>
        <v>92669.936000000002</v>
      </c>
      <c r="N22" s="278">
        <f>Лист3!J30</f>
        <v>43809.18</v>
      </c>
      <c r="O22" s="278">
        <f>Лист3!K30</f>
        <v>0</v>
      </c>
      <c r="P22" s="278">
        <f>Лист3!L30</f>
        <v>0</v>
      </c>
      <c r="Q22" s="278">
        <f>Лист3!M30</f>
        <v>91330.2</v>
      </c>
      <c r="R22" s="278">
        <f>Лист3!O30</f>
        <v>91325.81</v>
      </c>
      <c r="S22" s="278">
        <f>Лист3!P30</f>
        <v>82428.600000000006</v>
      </c>
      <c r="T22" s="278">
        <f>Лист3!Q30</f>
        <v>82428.600000000006</v>
      </c>
      <c r="U22" s="131">
        <f>Лист3!R30</f>
        <v>0</v>
      </c>
      <c r="V22" s="184"/>
    </row>
    <row r="23" spans="1:22" ht="12.75" customHeight="1" x14ac:dyDescent="0.2">
      <c r="A23" s="199"/>
      <c r="B23" s="172"/>
      <c r="C23" s="173"/>
      <c r="D23" s="3" t="s">
        <v>36</v>
      </c>
      <c r="E23" s="142"/>
      <c r="F23" s="142"/>
      <c r="G23" s="143"/>
      <c r="H23" s="143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131"/>
      <c r="V23" s="184"/>
    </row>
    <row r="24" spans="1:22" ht="39.75" customHeight="1" x14ac:dyDescent="0.2">
      <c r="A24" s="200"/>
      <c r="B24" s="172"/>
      <c r="C24" s="173"/>
      <c r="D24" s="1" t="s">
        <v>331</v>
      </c>
      <c r="E24" s="142" t="s">
        <v>84</v>
      </c>
      <c r="F24" s="2" t="s">
        <v>262</v>
      </c>
      <c r="G24" s="122" t="s">
        <v>262</v>
      </c>
      <c r="H24" s="122" t="s">
        <v>262</v>
      </c>
      <c r="I24" s="278">
        <f>I22</f>
        <v>95152.400000000009</v>
      </c>
      <c r="J24" s="278">
        <f t="shared" ref="J24:U24" si="5">J22</f>
        <v>95152.400000000009</v>
      </c>
      <c r="K24" s="278">
        <f t="shared" si="5"/>
        <v>7466.4</v>
      </c>
      <c r="L24" s="278">
        <f t="shared" si="5"/>
        <v>7466.4</v>
      </c>
      <c r="M24" s="278">
        <f t="shared" si="5"/>
        <v>92669.936000000002</v>
      </c>
      <c r="N24" s="278">
        <f t="shared" si="5"/>
        <v>43809.18</v>
      </c>
      <c r="O24" s="278">
        <f t="shared" si="5"/>
        <v>0</v>
      </c>
      <c r="P24" s="278">
        <f t="shared" si="5"/>
        <v>0</v>
      </c>
      <c r="Q24" s="278">
        <f t="shared" si="5"/>
        <v>91330.2</v>
      </c>
      <c r="R24" s="278">
        <f t="shared" si="5"/>
        <v>91325.81</v>
      </c>
      <c r="S24" s="278">
        <f t="shared" si="5"/>
        <v>82428.600000000006</v>
      </c>
      <c r="T24" s="278">
        <f t="shared" si="5"/>
        <v>82428.600000000006</v>
      </c>
      <c r="U24" s="131">
        <f t="shared" si="5"/>
        <v>0</v>
      </c>
      <c r="V24" s="184"/>
    </row>
    <row r="25" spans="1:22" ht="15" customHeight="1" x14ac:dyDescent="0.2">
      <c r="A25" s="198">
        <v>5</v>
      </c>
      <c r="B25" s="201" t="s">
        <v>42</v>
      </c>
      <c r="C25" s="201" t="s">
        <v>43</v>
      </c>
      <c r="D25" s="174" t="s">
        <v>35</v>
      </c>
      <c r="E25" s="191" t="s">
        <v>262</v>
      </c>
      <c r="F25" s="191" t="s">
        <v>262</v>
      </c>
      <c r="G25" s="191" t="s">
        <v>262</v>
      </c>
      <c r="H25" s="191" t="s">
        <v>262</v>
      </c>
      <c r="I25" s="279">
        <f>I32+I33</f>
        <v>8621.1</v>
      </c>
      <c r="J25" s="279">
        <f>J32+J33</f>
        <v>8041.6</v>
      </c>
      <c r="K25" s="280">
        <f t="shared" ref="K25:U25" si="6">K32</f>
        <v>0</v>
      </c>
      <c r="L25" s="280">
        <f t="shared" si="6"/>
        <v>0</v>
      </c>
      <c r="M25" s="280">
        <f>M32+M33</f>
        <v>9610.02</v>
      </c>
      <c r="N25" s="280">
        <f>N32+N33</f>
        <v>8588.2279999999992</v>
      </c>
      <c r="O25" s="280">
        <f t="shared" si="6"/>
        <v>0</v>
      </c>
      <c r="P25" s="280">
        <f t="shared" si="6"/>
        <v>0</v>
      </c>
      <c r="Q25" s="280">
        <f>Q32+Q33</f>
        <v>9610</v>
      </c>
      <c r="R25" s="280">
        <f>R32+R33</f>
        <v>9050.2999999999993</v>
      </c>
      <c r="S25" s="280">
        <f t="shared" si="6"/>
        <v>8133</v>
      </c>
      <c r="T25" s="280">
        <f t="shared" si="6"/>
        <v>8133</v>
      </c>
      <c r="U25" s="182">
        <f t="shared" si="6"/>
        <v>0</v>
      </c>
      <c r="V25" s="184"/>
    </row>
    <row r="26" spans="1:22" ht="2.25" customHeight="1" x14ac:dyDescent="0.2">
      <c r="A26" s="199"/>
      <c r="B26" s="202"/>
      <c r="C26" s="202"/>
      <c r="D26" s="174"/>
      <c r="E26" s="191"/>
      <c r="F26" s="191"/>
      <c r="G26" s="191"/>
      <c r="H26" s="191"/>
      <c r="I26" s="281"/>
      <c r="J26" s="281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182"/>
      <c r="V26" s="184"/>
    </row>
    <row r="27" spans="1:22" ht="12" hidden="1" customHeight="1" x14ac:dyDescent="0.2">
      <c r="A27" s="199"/>
      <c r="B27" s="202"/>
      <c r="C27" s="202"/>
      <c r="D27" s="174"/>
      <c r="E27" s="191"/>
      <c r="F27" s="191"/>
      <c r="G27" s="191"/>
      <c r="H27" s="191"/>
      <c r="I27" s="281"/>
      <c r="J27" s="281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182"/>
      <c r="V27" s="184"/>
    </row>
    <row r="28" spans="1:22" ht="12" hidden="1" customHeight="1" x14ac:dyDescent="0.2">
      <c r="A28" s="199"/>
      <c r="B28" s="202"/>
      <c r="C28" s="202"/>
      <c r="D28" s="174"/>
      <c r="E28" s="191"/>
      <c r="F28" s="191"/>
      <c r="G28" s="191"/>
      <c r="H28" s="191"/>
      <c r="I28" s="281"/>
      <c r="J28" s="281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182"/>
      <c r="V28" s="184"/>
    </row>
    <row r="29" spans="1:22" ht="9.75" customHeight="1" x14ac:dyDescent="0.2">
      <c r="A29" s="199"/>
      <c r="B29" s="202"/>
      <c r="C29" s="202"/>
      <c r="D29" s="174"/>
      <c r="E29" s="191"/>
      <c r="F29" s="191"/>
      <c r="G29" s="191"/>
      <c r="H29" s="191"/>
      <c r="I29" s="281"/>
      <c r="J29" s="281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182"/>
      <c r="V29" s="184"/>
    </row>
    <row r="30" spans="1:22" ht="10.5" customHeight="1" x14ac:dyDescent="0.2">
      <c r="A30" s="199"/>
      <c r="B30" s="202"/>
      <c r="C30" s="202"/>
      <c r="D30" s="174"/>
      <c r="E30" s="191"/>
      <c r="F30" s="191"/>
      <c r="G30" s="191"/>
      <c r="H30" s="191"/>
      <c r="I30" s="282"/>
      <c r="J30" s="282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182"/>
      <c r="V30" s="184"/>
    </row>
    <row r="31" spans="1:22" x14ac:dyDescent="0.2">
      <c r="A31" s="199"/>
      <c r="B31" s="202"/>
      <c r="C31" s="202"/>
      <c r="D31" s="3" t="s">
        <v>36</v>
      </c>
      <c r="E31" s="143"/>
      <c r="F31" s="143"/>
      <c r="G31" s="143"/>
      <c r="H31" s="143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131"/>
      <c r="V31" s="184"/>
    </row>
    <row r="32" spans="1:22" ht="39.75" customHeight="1" x14ac:dyDescent="0.2">
      <c r="A32" s="199"/>
      <c r="B32" s="202"/>
      <c r="C32" s="202"/>
      <c r="D32" s="3" t="s">
        <v>331</v>
      </c>
      <c r="E32" s="142" t="s">
        <v>84</v>
      </c>
      <c r="F32" s="2" t="s">
        <v>262</v>
      </c>
      <c r="G32" s="122" t="s">
        <v>262</v>
      </c>
      <c r="H32" s="122" t="s">
        <v>262</v>
      </c>
      <c r="I32" s="278">
        <f>Лист3!E37-I33</f>
        <v>7417.9000000000005</v>
      </c>
      <c r="J32" s="278">
        <f>Лист3!F37-J33</f>
        <v>6838.4000000000005</v>
      </c>
      <c r="K32" s="278">
        <f>Лист3!G37</f>
        <v>0</v>
      </c>
      <c r="L32" s="278">
        <f>Лист3!H37</f>
        <v>0</v>
      </c>
      <c r="M32" s="278">
        <f>Лист3!I37-M33</f>
        <v>8297.32</v>
      </c>
      <c r="N32" s="278">
        <f>Лист3!J37-N33</f>
        <v>7275.5279999999993</v>
      </c>
      <c r="O32" s="278">
        <f>Лист3!K37</f>
        <v>0</v>
      </c>
      <c r="P32" s="278">
        <f>Лист3!L37</f>
        <v>0</v>
      </c>
      <c r="Q32" s="278">
        <f>Лист3!M37-Лист2!Q33</f>
        <v>8297.2999999999993</v>
      </c>
      <c r="R32" s="278">
        <f>Лист3!O37-R33</f>
        <v>7737.5999999999995</v>
      </c>
      <c r="S32" s="278">
        <f>Лист3!P37</f>
        <v>8133</v>
      </c>
      <c r="T32" s="278">
        <f>Лист3!Q37</f>
        <v>8133</v>
      </c>
      <c r="U32" s="131">
        <f>Лист3!R37</f>
        <v>0</v>
      </c>
      <c r="V32" s="184"/>
    </row>
    <row r="33" spans="1:22" ht="30.75" customHeight="1" x14ac:dyDescent="0.2">
      <c r="A33" s="200"/>
      <c r="B33" s="203"/>
      <c r="C33" s="203"/>
      <c r="D33" s="3" t="s">
        <v>330</v>
      </c>
      <c r="E33" s="142" t="s">
        <v>136</v>
      </c>
      <c r="F33" s="2" t="s">
        <v>262</v>
      </c>
      <c r="G33" s="122" t="s">
        <v>262</v>
      </c>
      <c r="H33" s="122" t="s">
        <v>262</v>
      </c>
      <c r="I33" s="278">
        <v>1203.2</v>
      </c>
      <c r="J33" s="278">
        <v>1203.2</v>
      </c>
      <c r="K33" s="278"/>
      <c r="L33" s="278"/>
      <c r="M33" s="278">
        <v>1312.7</v>
      </c>
      <c r="N33" s="278">
        <v>1312.7</v>
      </c>
      <c r="O33" s="278"/>
      <c r="P33" s="278"/>
      <c r="Q33" s="278">
        <v>1312.7</v>
      </c>
      <c r="R33" s="278">
        <v>1312.7</v>
      </c>
      <c r="S33" s="278">
        <v>0</v>
      </c>
      <c r="T33" s="278">
        <v>0</v>
      </c>
      <c r="U33" s="131"/>
      <c r="V33" s="184"/>
    </row>
    <row r="34" spans="1:22" ht="46.5" customHeight="1" x14ac:dyDescent="0.2">
      <c r="A34" s="198">
        <v>6</v>
      </c>
      <c r="B34" s="173" t="s">
        <v>44</v>
      </c>
      <c r="C34" s="173" t="s">
        <v>45</v>
      </c>
      <c r="D34" s="3" t="s">
        <v>35</v>
      </c>
      <c r="E34" s="143" t="s">
        <v>262</v>
      </c>
      <c r="F34" s="143" t="s">
        <v>262</v>
      </c>
      <c r="G34" s="143" t="s">
        <v>262</v>
      </c>
      <c r="H34" s="143" t="s">
        <v>262</v>
      </c>
      <c r="I34" s="278">
        <f>I36</f>
        <v>117753.60000000001</v>
      </c>
      <c r="J34" s="278">
        <f t="shared" ref="J34:U34" si="7">J36</f>
        <v>116870.9</v>
      </c>
      <c r="K34" s="278">
        <f t="shared" si="7"/>
        <v>14534.1</v>
      </c>
      <c r="L34" s="278">
        <f t="shared" si="7"/>
        <v>14534.1</v>
      </c>
      <c r="M34" s="278">
        <f t="shared" si="7"/>
        <v>127479.62</v>
      </c>
      <c r="N34" s="278">
        <f t="shared" si="7"/>
        <v>59581.3</v>
      </c>
      <c r="O34" s="278">
        <f t="shared" si="7"/>
        <v>0</v>
      </c>
      <c r="P34" s="278">
        <f t="shared" si="7"/>
        <v>0</v>
      </c>
      <c r="Q34" s="278">
        <f t="shared" si="7"/>
        <v>135285.24</v>
      </c>
      <c r="R34" s="278">
        <f t="shared" si="7"/>
        <v>126220.9</v>
      </c>
      <c r="S34" s="278">
        <f t="shared" si="7"/>
        <v>126341.4</v>
      </c>
      <c r="T34" s="278">
        <f t="shared" si="7"/>
        <v>126341.4</v>
      </c>
      <c r="U34" s="131">
        <f t="shared" si="7"/>
        <v>0</v>
      </c>
      <c r="V34" s="184"/>
    </row>
    <row r="35" spans="1:22" ht="15.75" customHeight="1" x14ac:dyDescent="0.2">
      <c r="A35" s="199"/>
      <c r="B35" s="173"/>
      <c r="C35" s="173"/>
      <c r="D35" s="3" t="s">
        <v>36</v>
      </c>
      <c r="E35" s="143"/>
      <c r="F35" s="143"/>
      <c r="G35" s="143"/>
      <c r="H35" s="143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131"/>
      <c r="V35" s="184"/>
    </row>
    <row r="36" spans="1:22" ht="36.75" customHeight="1" x14ac:dyDescent="0.2">
      <c r="A36" s="200"/>
      <c r="B36" s="173"/>
      <c r="C36" s="173"/>
      <c r="D36" s="3" t="s">
        <v>331</v>
      </c>
      <c r="E36" s="143" t="s">
        <v>84</v>
      </c>
      <c r="F36" s="143" t="s">
        <v>262</v>
      </c>
      <c r="G36" s="143" t="s">
        <v>262</v>
      </c>
      <c r="H36" s="143" t="s">
        <v>262</v>
      </c>
      <c r="I36" s="278">
        <f>Лист3!E44</f>
        <v>117753.60000000001</v>
      </c>
      <c r="J36" s="278">
        <f>Лист3!F44</f>
        <v>116870.9</v>
      </c>
      <c r="K36" s="278">
        <f>Лист3!G44</f>
        <v>14534.1</v>
      </c>
      <c r="L36" s="278">
        <f>Лист3!H44</f>
        <v>14534.1</v>
      </c>
      <c r="M36" s="278">
        <f>Лист3!I44</f>
        <v>127479.62</v>
      </c>
      <c r="N36" s="278">
        <f>Лист3!J44</f>
        <v>59581.3</v>
      </c>
      <c r="O36" s="278">
        <f>Лист3!K44</f>
        <v>0</v>
      </c>
      <c r="P36" s="278">
        <f>Лист3!L44</f>
        <v>0</v>
      </c>
      <c r="Q36" s="278">
        <f>Лист3!M44</f>
        <v>135285.24</v>
      </c>
      <c r="R36" s="278">
        <f>Лист3!O44</f>
        <v>126220.9</v>
      </c>
      <c r="S36" s="278">
        <f>Лист3!P44</f>
        <v>126341.4</v>
      </c>
      <c r="T36" s="278">
        <f>Лист3!Q44</f>
        <v>126341.4</v>
      </c>
      <c r="U36" s="131">
        <f>Лист3!R44</f>
        <v>0</v>
      </c>
      <c r="V36" s="184"/>
    </row>
    <row r="37" spans="1:22" x14ac:dyDescent="0.2">
      <c r="B37" s="144"/>
    </row>
    <row r="38" spans="1:22" ht="11.25" customHeight="1" x14ac:dyDescent="0.2">
      <c r="B38" s="5" t="str">
        <f>Лист1!B39</f>
        <v>Директор МКУ "Управление образования Ужурского района"</v>
      </c>
      <c r="K38" s="165" t="str">
        <f>Лист1!K39</f>
        <v>И.В. Милина</v>
      </c>
      <c r="L38" s="165"/>
      <c r="M38" s="165"/>
      <c r="N38" s="165"/>
      <c r="O38" s="165"/>
    </row>
    <row r="40" spans="1:22" x14ac:dyDescent="0.2">
      <c r="B40" s="5" t="s">
        <v>364</v>
      </c>
    </row>
    <row r="41" spans="1:22" x14ac:dyDescent="0.2">
      <c r="B41" s="5" t="s">
        <v>392</v>
      </c>
    </row>
  </sheetData>
  <mergeCells count="76">
    <mergeCell ref="A3:A6"/>
    <mergeCell ref="A8:A12"/>
    <mergeCell ref="A13:A17"/>
    <mergeCell ref="B34:B36"/>
    <mergeCell ref="C34:C36"/>
    <mergeCell ref="B13:B17"/>
    <mergeCell ref="C8:C12"/>
    <mergeCell ref="A18:A21"/>
    <mergeCell ref="A22:A24"/>
    <mergeCell ref="A34:A36"/>
    <mergeCell ref="C25:C33"/>
    <mergeCell ref="B25:B33"/>
    <mergeCell ref="A25:A33"/>
    <mergeCell ref="B22:B24"/>
    <mergeCell ref="T25:T30"/>
    <mergeCell ref="S25:S30"/>
    <mergeCell ref="R25:R30"/>
    <mergeCell ref="D25:D30"/>
    <mergeCell ref="I25:I30"/>
    <mergeCell ref="G4:G6"/>
    <mergeCell ref="G25:G30"/>
    <mergeCell ref="E13:E15"/>
    <mergeCell ref="F13:F15"/>
    <mergeCell ref="G13:G15"/>
    <mergeCell ref="E25:E30"/>
    <mergeCell ref="F25:F30"/>
    <mergeCell ref="E4:E6"/>
    <mergeCell ref="F4:F6"/>
    <mergeCell ref="K38:O38"/>
    <mergeCell ref="C22:C24"/>
    <mergeCell ref="N13:N15"/>
    <mergeCell ref="O13:O15"/>
    <mergeCell ref="O25:O30"/>
    <mergeCell ref="M25:M30"/>
    <mergeCell ref="N25:N30"/>
    <mergeCell ref="M13:M15"/>
    <mergeCell ref="L25:L30"/>
    <mergeCell ref="L13:L15"/>
    <mergeCell ref="H25:H30"/>
    <mergeCell ref="K25:K30"/>
    <mergeCell ref="I13:I15"/>
    <mergeCell ref="H13:H15"/>
    <mergeCell ref="J13:J15"/>
    <mergeCell ref="K13:K15"/>
    <mergeCell ref="V3:V6"/>
    <mergeCell ref="I3:U3"/>
    <mergeCell ref="I4:J5"/>
    <mergeCell ref="V8:V36"/>
    <mergeCell ref="U25:U30"/>
    <mergeCell ref="P25:P30"/>
    <mergeCell ref="S4:U5"/>
    <mergeCell ref="K5:L5"/>
    <mergeCell ref="M5:N5"/>
    <mergeCell ref="O5:P5"/>
    <mergeCell ref="Q5:R5"/>
    <mergeCell ref="K4:R4"/>
    <mergeCell ref="J25:J30"/>
    <mergeCell ref="Q25:Q30"/>
    <mergeCell ref="U13:U15"/>
    <mergeCell ref="T13:T15"/>
    <mergeCell ref="S1:V1"/>
    <mergeCell ref="B2:V2"/>
    <mergeCell ref="B18:B21"/>
    <mergeCell ref="C18:C21"/>
    <mergeCell ref="C13:C17"/>
    <mergeCell ref="D13:D15"/>
    <mergeCell ref="D3:D6"/>
    <mergeCell ref="C3:C6"/>
    <mergeCell ref="B3:B6"/>
    <mergeCell ref="E3:H3"/>
    <mergeCell ref="H4:H6"/>
    <mergeCell ref="B8:B12"/>
    <mergeCell ref="P13:P15"/>
    <mergeCell ref="S13:S15"/>
    <mergeCell ref="Q13:Q15"/>
    <mergeCell ref="R13:R15"/>
  </mergeCells>
  <phoneticPr fontId="14" type="noConversion"/>
  <pageMargins left="0.15748031496062992" right="0.15748031496062992" top="0.31496062992125984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="110" zoomScaleNormal="100" zoomScaleSheetLayoutView="110" workbookViewId="0">
      <selection activeCell="M7" sqref="M7"/>
    </sheetView>
  </sheetViews>
  <sheetFormatPr defaultRowHeight="12" x14ac:dyDescent="0.2"/>
  <cols>
    <col min="1" max="1" width="4" style="116" customWidth="1"/>
    <col min="2" max="2" width="13.140625" style="116" customWidth="1"/>
    <col min="3" max="3" width="16.85546875" style="116" customWidth="1"/>
    <col min="4" max="4" width="20" style="116" customWidth="1"/>
    <col min="5" max="5" width="11" style="116" customWidth="1"/>
    <col min="6" max="6" width="10.140625" style="116" customWidth="1"/>
    <col min="7" max="7" width="8" style="116" hidden="1" customWidth="1"/>
    <col min="8" max="8" width="7.85546875" style="116" hidden="1" customWidth="1"/>
    <col min="9" max="9" width="11.5703125" style="116" customWidth="1"/>
    <col min="10" max="10" width="8.85546875" style="116" customWidth="1"/>
    <col min="11" max="11" width="8.140625" style="116" hidden="1" customWidth="1"/>
    <col min="12" max="12" width="10" style="116" hidden="1" customWidth="1"/>
    <col min="13" max="13" width="9" style="116" customWidth="1"/>
    <col min="14" max="14" width="9" style="116" hidden="1" customWidth="1"/>
    <col min="15" max="15" width="10.5703125" style="116" customWidth="1"/>
    <col min="16" max="16" width="11.42578125" style="116" customWidth="1"/>
    <col min="17" max="17" width="10.85546875" style="116" customWidth="1"/>
    <col min="18" max="18" width="0.85546875" style="116" hidden="1" customWidth="1"/>
    <col min="19" max="19" width="11.140625" style="116" customWidth="1"/>
    <col min="20" max="16384" width="9.140625" style="116"/>
  </cols>
  <sheetData>
    <row r="1" spans="1:23" ht="61.5" customHeight="1" x14ac:dyDescent="0.2">
      <c r="P1" s="153" t="s">
        <v>353</v>
      </c>
      <c r="Q1" s="153"/>
      <c r="R1" s="153"/>
      <c r="S1" s="153"/>
    </row>
    <row r="2" spans="1:23" ht="33.75" customHeight="1" x14ac:dyDescent="0.25">
      <c r="B2" s="205" t="s">
        <v>379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23" ht="13.5" customHeight="1" x14ac:dyDescent="0.2">
      <c r="H3" s="206"/>
      <c r="I3" s="206"/>
      <c r="J3" s="206"/>
      <c r="K3" s="206"/>
      <c r="L3" s="206"/>
      <c r="M3" s="206"/>
      <c r="N3" s="134"/>
      <c r="P3" s="125"/>
      <c r="Q3" s="125"/>
      <c r="R3" s="125"/>
      <c r="S3" s="135" t="s">
        <v>48</v>
      </c>
    </row>
    <row r="4" spans="1:23" ht="24.75" customHeight="1" x14ac:dyDescent="0.2">
      <c r="A4" s="178" t="s">
        <v>68</v>
      </c>
      <c r="B4" s="178" t="s">
        <v>49</v>
      </c>
      <c r="C4" s="178" t="s">
        <v>347</v>
      </c>
      <c r="D4" s="178" t="s">
        <v>50</v>
      </c>
      <c r="E4" s="178" t="s">
        <v>348</v>
      </c>
      <c r="F4" s="178"/>
      <c r="G4" s="178" t="s">
        <v>349</v>
      </c>
      <c r="H4" s="178"/>
      <c r="I4" s="178"/>
      <c r="J4" s="178"/>
      <c r="K4" s="178"/>
      <c r="L4" s="178"/>
      <c r="M4" s="178"/>
      <c r="N4" s="178"/>
      <c r="O4" s="178"/>
      <c r="P4" s="178" t="s">
        <v>1</v>
      </c>
      <c r="Q4" s="178"/>
      <c r="R4" s="178"/>
      <c r="S4" s="204" t="s">
        <v>51</v>
      </c>
    </row>
    <row r="5" spans="1:23" ht="24" customHeight="1" x14ac:dyDescent="0.2">
      <c r="A5" s="178"/>
      <c r="B5" s="178"/>
      <c r="C5" s="178"/>
      <c r="D5" s="178"/>
      <c r="E5" s="178"/>
      <c r="F5" s="178"/>
      <c r="G5" s="178" t="s">
        <v>2</v>
      </c>
      <c r="H5" s="178"/>
      <c r="I5" s="178" t="s">
        <v>3</v>
      </c>
      <c r="J5" s="178"/>
      <c r="K5" s="178" t="s">
        <v>4</v>
      </c>
      <c r="L5" s="178"/>
      <c r="M5" s="178" t="s">
        <v>5</v>
      </c>
      <c r="N5" s="178"/>
      <c r="O5" s="178"/>
      <c r="P5" s="178"/>
      <c r="Q5" s="178"/>
      <c r="R5" s="178"/>
      <c r="S5" s="204"/>
    </row>
    <row r="6" spans="1:23" ht="13.5" customHeight="1" x14ac:dyDescent="0.2">
      <c r="A6" s="178"/>
      <c r="B6" s="178"/>
      <c r="C6" s="178"/>
      <c r="D6" s="178"/>
      <c r="E6" s="132" t="s">
        <v>9</v>
      </c>
      <c r="F6" s="132" t="s">
        <v>8</v>
      </c>
      <c r="G6" s="132" t="s">
        <v>9</v>
      </c>
      <c r="H6" s="132" t="s">
        <v>8</v>
      </c>
      <c r="I6" s="132" t="s">
        <v>9</v>
      </c>
      <c r="J6" s="132" t="s">
        <v>8</v>
      </c>
      <c r="K6" s="132" t="s">
        <v>9</v>
      </c>
      <c r="L6" s="132" t="s">
        <v>8</v>
      </c>
      <c r="M6" s="132" t="s">
        <v>9</v>
      </c>
      <c r="N6" s="132"/>
      <c r="O6" s="132" t="s">
        <v>8</v>
      </c>
      <c r="P6" s="132" t="s">
        <v>6</v>
      </c>
      <c r="Q6" s="132" t="s">
        <v>7</v>
      </c>
      <c r="R6" s="132" t="s">
        <v>66</v>
      </c>
      <c r="S6" s="204"/>
    </row>
    <row r="7" spans="1:23" ht="11.25" customHeight="1" x14ac:dyDescent="0.2">
      <c r="A7" s="178">
        <v>1</v>
      </c>
      <c r="B7" s="178" t="s">
        <v>52</v>
      </c>
      <c r="C7" s="178" t="s">
        <v>250</v>
      </c>
      <c r="D7" s="133" t="s">
        <v>53</v>
      </c>
      <c r="E7" s="138">
        <f>E10+E12+E9</f>
        <v>1160195</v>
      </c>
      <c r="F7" s="138">
        <f t="shared" ref="F7" si="0">F10+F12+F9</f>
        <v>1156810.2</v>
      </c>
      <c r="G7" s="138">
        <f>G10+G12</f>
        <v>123142.6</v>
      </c>
      <c r="H7" s="138">
        <f>H10+H12</f>
        <v>123142.6</v>
      </c>
      <c r="I7" s="138">
        <f>I10+I12+I9</f>
        <v>1220208.5020000001</v>
      </c>
      <c r="J7" s="138">
        <f t="shared" ref="J7:O7" si="1">J10+J12+J9</f>
        <v>577819.1179999999</v>
      </c>
      <c r="K7" s="138">
        <f t="shared" si="1"/>
        <v>0</v>
      </c>
      <c r="L7" s="138">
        <f t="shared" si="1"/>
        <v>0</v>
      </c>
      <c r="M7" s="138">
        <f>M10+M12+M9</f>
        <v>1274137.04</v>
      </c>
      <c r="N7" s="138"/>
      <c r="O7" s="138">
        <f t="shared" si="1"/>
        <v>1264167.55</v>
      </c>
      <c r="P7" s="138">
        <f>P10+P12+P9</f>
        <v>1112203.71</v>
      </c>
      <c r="Q7" s="138">
        <f>Q10+Q12+Q9</f>
        <v>1112956.1399999999</v>
      </c>
      <c r="R7" s="118"/>
      <c r="S7" s="3"/>
      <c r="T7" s="116">
        <f>O7/M7*100</f>
        <v>99.217549628727525</v>
      </c>
      <c r="W7" s="116" t="s">
        <v>372</v>
      </c>
    </row>
    <row r="8" spans="1:23" ht="13.5" customHeight="1" x14ac:dyDescent="0.2">
      <c r="A8" s="178"/>
      <c r="B8" s="178"/>
      <c r="C8" s="178"/>
      <c r="D8" s="133" t="s">
        <v>54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18"/>
      <c r="S8" s="3"/>
      <c r="T8" s="116" t="e">
        <f t="shared" ref="T8:T50" si="2">O8/M8*100</f>
        <v>#DIV/0!</v>
      </c>
    </row>
    <row r="9" spans="1:23" ht="14.25" customHeight="1" x14ac:dyDescent="0.2">
      <c r="A9" s="178"/>
      <c r="B9" s="178"/>
      <c r="C9" s="178"/>
      <c r="D9" s="133" t="s">
        <v>55</v>
      </c>
      <c r="E9" s="138">
        <f>E17+E25</f>
        <v>44600.7</v>
      </c>
      <c r="F9" s="138">
        <f t="shared" ref="F9" si="3">F17+F25+F46</f>
        <v>44600.7</v>
      </c>
      <c r="G9" s="138">
        <f>G16+G24+G32+G39+G46</f>
        <v>0</v>
      </c>
      <c r="H9" s="138">
        <f>H16+H24+H32+H39+H46</f>
        <v>0</v>
      </c>
      <c r="I9" s="138">
        <f t="shared" ref="I9:L9" si="4">I17+I25+I46</f>
        <v>56325.517</v>
      </c>
      <c r="J9" s="138">
        <f t="shared" si="4"/>
        <v>42503.11</v>
      </c>
      <c r="K9" s="138">
        <f t="shared" si="4"/>
        <v>0</v>
      </c>
      <c r="L9" s="138">
        <f t="shared" si="4"/>
        <v>0</v>
      </c>
      <c r="M9" s="138">
        <f>M17+M25+M46</f>
        <v>75632.100000000006</v>
      </c>
      <c r="N9" s="138">
        <f t="shared" ref="N9:Q9" si="5">N17+N25+N46</f>
        <v>0</v>
      </c>
      <c r="O9" s="138">
        <f t="shared" si="5"/>
        <v>75468.5</v>
      </c>
      <c r="P9" s="138">
        <f t="shared" si="5"/>
        <v>48613.94</v>
      </c>
      <c r="Q9" s="138">
        <f t="shared" si="5"/>
        <v>45324.283000000003</v>
      </c>
      <c r="R9" s="118"/>
      <c r="S9" s="115"/>
      <c r="T9" s="116">
        <f t="shared" si="2"/>
        <v>99.78368972962538</v>
      </c>
    </row>
    <row r="10" spans="1:23" ht="12" customHeight="1" x14ac:dyDescent="0.2">
      <c r="A10" s="178"/>
      <c r="B10" s="178"/>
      <c r="C10" s="178"/>
      <c r="D10" s="133" t="s">
        <v>56</v>
      </c>
      <c r="E10" s="138">
        <f t="shared" ref="E10:J10" si="6">E18+E26+E33+E40+E47</f>
        <v>665111.80000000005</v>
      </c>
      <c r="F10" s="138">
        <f t="shared" si="6"/>
        <v>662615.10000000009</v>
      </c>
      <c r="G10" s="138">
        <f t="shared" si="6"/>
        <v>64361.8</v>
      </c>
      <c r="H10" s="138">
        <f t="shared" si="6"/>
        <v>64361.8</v>
      </c>
      <c r="I10" s="138">
        <f t="shared" si="6"/>
        <v>700441.79200000013</v>
      </c>
      <c r="J10" s="138">
        <f t="shared" si="6"/>
        <v>344686.71799999999</v>
      </c>
      <c r="K10" s="138">
        <f t="shared" ref="K10:L10" si="7">K18+K26+K33+K40+K47</f>
        <v>0</v>
      </c>
      <c r="L10" s="138">
        <f t="shared" si="7"/>
        <v>0</v>
      </c>
      <c r="M10" s="138">
        <f>M18+M26+M33+M40+M47</f>
        <v>732714.8</v>
      </c>
      <c r="N10" s="138"/>
      <c r="O10" s="138">
        <f>O18+O26+O33+O40+O47</f>
        <v>731985.54</v>
      </c>
      <c r="P10" s="138">
        <f>P18+P26+P33+P40+P47</f>
        <v>615895.66999999993</v>
      </c>
      <c r="Q10" s="138">
        <f>Q18+Q26+Q33+Q40+Q47</f>
        <v>619937.75699999998</v>
      </c>
      <c r="R10" s="118"/>
      <c r="S10" s="4"/>
      <c r="T10" s="116">
        <f t="shared" si="2"/>
        <v>99.900471506785451</v>
      </c>
    </row>
    <row r="11" spans="1:23" ht="14.25" hidden="1" customHeight="1" x14ac:dyDescent="0.2">
      <c r="A11" s="178"/>
      <c r="B11" s="178"/>
      <c r="C11" s="178"/>
      <c r="D11" s="133" t="s">
        <v>57</v>
      </c>
      <c r="E11" s="137"/>
      <c r="F11" s="137"/>
      <c r="G11" s="138"/>
      <c r="H11" s="138"/>
      <c r="I11" s="138"/>
      <c r="J11" s="138"/>
      <c r="K11" s="138"/>
      <c r="L11" s="138"/>
      <c r="M11" s="138"/>
      <c r="N11" s="138"/>
      <c r="O11" s="137"/>
      <c r="P11" s="137"/>
      <c r="Q11" s="137"/>
      <c r="R11" s="119"/>
      <c r="S11" s="4"/>
      <c r="T11" s="116" t="e">
        <f t="shared" si="2"/>
        <v>#DIV/0!</v>
      </c>
    </row>
    <row r="12" spans="1:23" ht="12" customHeight="1" x14ac:dyDescent="0.2">
      <c r="A12" s="178"/>
      <c r="B12" s="178"/>
      <c r="C12" s="178"/>
      <c r="D12" s="133" t="s">
        <v>60</v>
      </c>
      <c r="E12" s="138">
        <f>E20+E28+E35+E42+E49</f>
        <v>450482.5</v>
      </c>
      <c r="F12" s="138">
        <f>F20+F28+F35+F42+F49</f>
        <v>449594.4</v>
      </c>
      <c r="G12" s="138">
        <f t="shared" ref="G12:J12" si="8">G20+G28+G35+G42+G49</f>
        <v>58780.800000000003</v>
      </c>
      <c r="H12" s="138">
        <f t="shared" si="8"/>
        <v>58780.800000000003</v>
      </c>
      <c r="I12" s="138">
        <f t="shared" si="8"/>
        <v>463441.19300000003</v>
      </c>
      <c r="J12" s="138">
        <f t="shared" si="8"/>
        <v>190629.28999999998</v>
      </c>
      <c r="K12" s="138">
        <f t="shared" ref="K12:M12" si="9">K20+K28+K35+K42+K49</f>
        <v>0</v>
      </c>
      <c r="L12" s="138">
        <f t="shared" si="9"/>
        <v>0</v>
      </c>
      <c r="M12" s="138">
        <f t="shared" si="9"/>
        <v>465790.14</v>
      </c>
      <c r="N12" s="138"/>
      <c r="O12" s="138">
        <f>O20+O28+O35+O42+O49</f>
        <v>456713.51</v>
      </c>
      <c r="P12" s="138">
        <f>P20+P28+P35+P42+P49</f>
        <v>447694.1</v>
      </c>
      <c r="Q12" s="138">
        <f>Q20+Q28+Q35+Q42+Q49</f>
        <v>447694.1</v>
      </c>
      <c r="R12" s="118"/>
      <c r="S12" s="4"/>
      <c r="T12" s="116">
        <f t="shared" si="2"/>
        <v>98.05134775931495</v>
      </c>
    </row>
    <row r="13" spans="1:23" ht="12.75" hidden="1" customHeight="1" x14ac:dyDescent="0.2">
      <c r="A13" s="178"/>
      <c r="B13" s="178"/>
      <c r="C13" s="178"/>
      <c r="D13" s="133" t="s">
        <v>58</v>
      </c>
      <c r="E13" s="137"/>
      <c r="F13" s="137"/>
      <c r="G13" s="138"/>
      <c r="H13" s="138"/>
      <c r="I13" s="138"/>
      <c r="J13" s="138"/>
      <c r="K13" s="138"/>
      <c r="L13" s="138"/>
      <c r="M13" s="137"/>
      <c r="N13" s="137"/>
      <c r="O13" s="137"/>
      <c r="P13" s="137"/>
      <c r="Q13" s="137"/>
      <c r="R13" s="119"/>
      <c r="S13" s="4"/>
      <c r="T13" s="116" t="e">
        <f t="shared" si="2"/>
        <v>#DIV/0!</v>
      </c>
    </row>
    <row r="14" spans="1:23" ht="15.75" customHeight="1" x14ac:dyDescent="0.2">
      <c r="A14" s="178">
        <v>2</v>
      </c>
      <c r="B14" s="204" t="s">
        <v>37</v>
      </c>
      <c r="C14" s="178" t="s">
        <v>61</v>
      </c>
      <c r="D14" s="133" t="s">
        <v>53</v>
      </c>
      <c r="E14" s="138">
        <f>E18+E20+E17</f>
        <v>238300.5</v>
      </c>
      <c r="F14" s="138">
        <f t="shared" ref="F14:Q14" si="10">F18+F20+F17</f>
        <v>237879.7</v>
      </c>
      <c r="G14" s="138">
        <f t="shared" si="10"/>
        <v>23343.3</v>
      </c>
      <c r="H14" s="138">
        <f t="shared" si="10"/>
        <v>23343.3</v>
      </c>
      <c r="I14" s="138">
        <f>I18+I20+I17</f>
        <v>267044.83299999998</v>
      </c>
      <c r="J14" s="138">
        <f t="shared" si="10"/>
        <v>112914.6</v>
      </c>
      <c r="K14" s="138">
        <f t="shared" si="10"/>
        <v>0</v>
      </c>
      <c r="L14" s="138">
        <f t="shared" si="10"/>
        <v>0</v>
      </c>
      <c r="M14" s="138">
        <f t="shared" si="10"/>
        <v>272372.2</v>
      </c>
      <c r="N14" s="138">
        <f t="shared" si="10"/>
        <v>0</v>
      </c>
      <c r="O14" s="138">
        <f t="shared" si="10"/>
        <v>272284.7</v>
      </c>
      <c r="P14" s="138">
        <f t="shared" si="10"/>
        <v>241951.4</v>
      </c>
      <c r="Q14" s="138">
        <f t="shared" si="10"/>
        <v>241951.4</v>
      </c>
      <c r="R14" s="118"/>
      <c r="S14" s="4"/>
      <c r="T14" s="116">
        <f t="shared" si="2"/>
        <v>99.967874841852435</v>
      </c>
    </row>
    <row r="15" spans="1:23" hidden="1" x14ac:dyDescent="0.2">
      <c r="A15" s="178"/>
      <c r="B15" s="204"/>
      <c r="C15" s="178"/>
      <c r="D15" s="133" t="s">
        <v>54</v>
      </c>
      <c r="E15" s="137"/>
      <c r="F15" s="137"/>
      <c r="G15" s="138"/>
      <c r="H15" s="138"/>
      <c r="I15" s="138"/>
      <c r="J15" s="138"/>
      <c r="K15" s="138"/>
      <c r="L15" s="138"/>
      <c r="M15" s="137"/>
      <c r="N15" s="137"/>
      <c r="O15" s="137"/>
      <c r="P15" s="137"/>
      <c r="Q15" s="137"/>
      <c r="R15" s="119"/>
      <c r="S15" s="4"/>
      <c r="T15" s="116" t="e">
        <f t="shared" si="2"/>
        <v>#DIV/0!</v>
      </c>
    </row>
    <row r="16" spans="1:23" ht="15.75" hidden="1" customHeight="1" x14ac:dyDescent="0.2">
      <c r="A16" s="178"/>
      <c r="B16" s="204"/>
      <c r="C16" s="178"/>
      <c r="D16" s="133" t="s">
        <v>55</v>
      </c>
      <c r="E16" s="138">
        <v>0</v>
      </c>
      <c r="F16" s="138"/>
      <c r="G16" s="138"/>
      <c r="H16" s="138"/>
      <c r="I16" s="138"/>
      <c r="J16" s="138"/>
      <c r="K16" s="138"/>
      <c r="L16" s="138"/>
      <c r="M16" s="138">
        <f>Лист6!F17</f>
        <v>0</v>
      </c>
      <c r="N16" s="138"/>
      <c r="O16" s="138"/>
      <c r="P16" s="138"/>
      <c r="Q16" s="138"/>
      <c r="R16" s="119"/>
      <c r="S16" s="4"/>
      <c r="T16" s="116" t="e">
        <f t="shared" si="2"/>
        <v>#DIV/0!</v>
      </c>
    </row>
    <row r="17" spans="1:20" ht="15.75" customHeight="1" x14ac:dyDescent="0.2">
      <c r="A17" s="178"/>
      <c r="B17" s="204"/>
      <c r="C17" s="178"/>
      <c r="D17" s="133" t="s">
        <v>55</v>
      </c>
      <c r="E17" s="138">
        <v>0</v>
      </c>
      <c r="F17" s="138">
        <v>0</v>
      </c>
      <c r="G17" s="138"/>
      <c r="H17" s="138"/>
      <c r="I17" s="138">
        <v>0</v>
      </c>
      <c r="J17" s="138">
        <v>0</v>
      </c>
      <c r="K17" s="138"/>
      <c r="L17" s="138"/>
      <c r="M17" s="138">
        <v>0</v>
      </c>
      <c r="N17" s="138"/>
      <c r="O17" s="138">
        <v>0</v>
      </c>
      <c r="P17" s="138">
        <v>0</v>
      </c>
      <c r="Q17" s="138">
        <v>0</v>
      </c>
      <c r="R17" s="119"/>
      <c r="S17" s="4"/>
    </row>
    <row r="18" spans="1:20" x14ac:dyDescent="0.2">
      <c r="A18" s="178"/>
      <c r="B18" s="204"/>
      <c r="C18" s="178"/>
      <c r="D18" s="133" t="s">
        <v>56</v>
      </c>
      <c r="E18" s="138">
        <v>152391</v>
      </c>
      <c r="F18" s="137">
        <v>151970.20000000001</v>
      </c>
      <c r="G18" s="138">
        <v>13565.9</v>
      </c>
      <c r="H18" s="138">
        <v>13565.9</v>
      </c>
      <c r="I18" s="138">
        <v>178095.36600000001</v>
      </c>
      <c r="J18" s="138">
        <v>84976</v>
      </c>
      <c r="K18" s="138"/>
      <c r="L18" s="138"/>
      <c r="M18" s="138">
        <v>185263</v>
      </c>
      <c r="N18" s="138"/>
      <c r="O18" s="137">
        <v>185175.5</v>
      </c>
      <c r="P18" s="138">
        <v>153686.79999999999</v>
      </c>
      <c r="Q18" s="138">
        <v>153686.79999999999</v>
      </c>
      <c r="R18" s="119"/>
      <c r="S18" s="4"/>
      <c r="T18" s="116">
        <f t="shared" si="2"/>
        <v>99.95276984611067</v>
      </c>
    </row>
    <row r="19" spans="1:20" ht="12" customHeight="1" x14ac:dyDescent="0.2">
      <c r="A19" s="178"/>
      <c r="B19" s="204"/>
      <c r="C19" s="178"/>
      <c r="D19" s="133" t="s">
        <v>57</v>
      </c>
      <c r="E19" s="138">
        <v>0</v>
      </c>
      <c r="F19" s="137">
        <v>0</v>
      </c>
      <c r="G19" s="138"/>
      <c r="H19" s="138"/>
      <c r="I19" s="138"/>
      <c r="J19" s="138"/>
      <c r="K19" s="138"/>
      <c r="L19" s="138"/>
      <c r="M19" s="138">
        <v>0</v>
      </c>
      <c r="N19" s="138"/>
      <c r="O19" s="137">
        <v>0</v>
      </c>
      <c r="P19" s="138">
        <v>0</v>
      </c>
      <c r="Q19" s="138">
        <v>0</v>
      </c>
      <c r="R19" s="119"/>
      <c r="S19" s="4"/>
      <c r="T19" s="116" t="e">
        <f t="shared" si="2"/>
        <v>#DIV/0!</v>
      </c>
    </row>
    <row r="20" spans="1:20" x14ac:dyDescent="0.2">
      <c r="A20" s="178"/>
      <c r="B20" s="204"/>
      <c r="C20" s="178"/>
      <c r="D20" s="133" t="s">
        <v>60</v>
      </c>
      <c r="E20" s="138">
        <v>85909.5</v>
      </c>
      <c r="F20" s="138">
        <v>85909.5</v>
      </c>
      <c r="G20" s="138">
        <v>9777.4</v>
      </c>
      <c r="H20" s="138">
        <v>9777.4</v>
      </c>
      <c r="I20" s="138">
        <v>88949.467000000004</v>
      </c>
      <c r="J20" s="138">
        <v>27938.6</v>
      </c>
      <c r="K20" s="138"/>
      <c r="L20" s="138"/>
      <c r="M20" s="138">
        <v>87109.2</v>
      </c>
      <c r="N20" s="138"/>
      <c r="O20" s="138">
        <v>87109.2</v>
      </c>
      <c r="P20" s="138">
        <v>88264.6</v>
      </c>
      <c r="Q20" s="138">
        <v>88264.6</v>
      </c>
      <c r="R20" s="119"/>
      <c r="S20" s="4"/>
      <c r="T20" s="116">
        <f t="shared" si="2"/>
        <v>100</v>
      </c>
    </row>
    <row r="21" spans="1:20" hidden="1" x14ac:dyDescent="0.2">
      <c r="A21" s="178"/>
      <c r="B21" s="204"/>
      <c r="C21" s="178"/>
      <c r="D21" s="133" t="s">
        <v>58</v>
      </c>
      <c r="E21" s="137"/>
      <c r="F21" s="137"/>
      <c r="G21" s="138"/>
      <c r="H21" s="138"/>
      <c r="I21" s="138"/>
      <c r="J21" s="138"/>
      <c r="K21" s="138"/>
      <c r="L21" s="138"/>
      <c r="M21" s="137"/>
      <c r="N21" s="137"/>
      <c r="O21" s="137"/>
      <c r="P21" s="137"/>
      <c r="Q21" s="137"/>
      <c r="R21" s="119"/>
      <c r="S21" s="4"/>
      <c r="T21" s="116" t="e">
        <f t="shared" si="2"/>
        <v>#DIV/0!</v>
      </c>
    </row>
    <row r="22" spans="1:20" ht="15.75" customHeight="1" x14ac:dyDescent="0.2">
      <c r="A22" s="178">
        <v>3</v>
      </c>
      <c r="B22" s="204" t="s">
        <v>38</v>
      </c>
      <c r="C22" s="178" t="s">
        <v>62</v>
      </c>
      <c r="D22" s="133" t="s">
        <v>53</v>
      </c>
      <c r="E22" s="138">
        <f>E26+E28+E24+E25</f>
        <v>700367.39999999991</v>
      </c>
      <c r="F22" s="138">
        <f t="shared" ref="F22:Q22" si="11">F26+F28+F24+F25</f>
        <v>698865.59999999986</v>
      </c>
      <c r="G22" s="138">
        <f t="shared" si="11"/>
        <v>77798.8</v>
      </c>
      <c r="H22" s="138">
        <f t="shared" si="11"/>
        <v>77798.8</v>
      </c>
      <c r="I22" s="138">
        <f t="shared" si="11"/>
        <v>723404.09299999999</v>
      </c>
      <c r="J22" s="138">
        <f t="shared" si="11"/>
        <v>352925.81</v>
      </c>
      <c r="K22" s="138">
        <f t="shared" si="11"/>
        <v>0</v>
      </c>
      <c r="L22" s="138">
        <f t="shared" si="11"/>
        <v>0</v>
      </c>
      <c r="M22" s="138">
        <f t="shared" si="11"/>
        <v>765539.4</v>
      </c>
      <c r="N22" s="138">
        <f t="shared" si="11"/>
        <v>0</v>
      </c>
      <c r="O22" s="138">
        <f t="shared" si="11"/>
        <v>765285.84</v>
      </c>
      <c r="P22" s="138">
        <f t="shared" si="11"/>
        <v>653349.31000000006</v>
      </c>
      <c r="Q22" s="138">
        <f t="shared" si="11"/>
        <v>654101.74</v>
      </c>
      <c r="R22" s="118"/>
      <c r="S22" s="4"/>
      <c r="T22" s="116">
        <f t="shared" si="2"/>
        <v>99.966878256037504</v>
      </c>
    </row>
    <row r="23" spans="1:20" hidden="1" x14ac:dyDescent="0.2">
      <c r="A23" s="178"/>
      <c r="B23" s="204"/>
      <c r="C23" s="178"/>
      <c r="D23" s="133" t="s">
        <v>54</v>
      </c>
      <c r="E23" s="137"/>
      <c r="F23" s="137"/>
      <c r="G23" s="138"/>
      <c r="H23" s="138"/>
      <c r="I23" s="138"/>
      <c r="J23" s="138"/>
      <c r="K23" s="138"/>
      <c r="L23" s="138"/>
      <c r="M23" s="137"/>
      <c r="N23" s="137"/>
      <c r="O23" s="137"/>
      <c r="P23" s="137"/>
      <c r="Q23" s="137"/>
      <c r="R23" s="119"/>
      <c r="S23" s="4"/>
      <c r="T23" s="116" t="e">
        <f t="shared" si="2"/>
        <v>#DIV/0!</v>
      </c>
    </row>
    <row r="24" spans="1:20" hidden="1" x14ac:dyDescent="0.2">
      <c r="A24" s="178"/>
      <c r="B24" s="204"/>
      <c r="C24" s="178"/>
      <c r="D24" s="133" t="s">
        <v>55</v>
      </c>
      <c r="E24" s="138">
        <v>0</v>
      </c>
      <c r="F24" s="138">
        <v>0</v>
      </c>
      <c r="G24" s="138">
        <v>0</v>
      </c>
      <c r="H24" s="138"/>
      <c r="I24" s="138">
        <v>0</v>
      </c>
      <c r="J24" s="138"/>
      <c r="K24" s="138">
        <v>0</v>
      </c>
      <c r="L24" s="138">
        <v>0</v>
      </c>
      <c r="M24" s="138">
        <v>0</v>
      </c>
      <c r="N24" s="138"/>
      <c r="O24" s="138">
        <v>0</v>
      </c>
      <c r="P24" s="138">
        <v>0</v>
      </c>
      <c r="Q24" s="138">
        <v>0</v>
      </c>
      <c r="R24" s="119"/>
      <c r="S24" s="4"/>
      <c r="T24" s="116" t="e">
        <f t="shared" si="2"/>
        <v>#DIV/0!</v>
      </c>
    </row>
    <row r="25" spans="1:20" x14ac:dyDescent="0.2">
      <c r="A25" s="178"/>
      <c r="B25" s="204"/>
      <c r="C25" s="178"/>
      <c r="D25" s="133" t="s">
        <v>55</v>
      </c>
      <c r="E25" s="138">
        <v>44600.7</v>
      </c>
      <c r="F25" s="138">
        <v>44600.7</v>
      </c>
      <c r="G25" s="138"/>
      <c r="H25" s="138"/>
      <c r="I25" s="138">
        <v>56325.517</v>
      </c>
      <c r="J25" s="138">
        <v>42503.11</v>
      </c>
      <c r="K25" s="138"/>
      <c r="L25" s="138"/>
      <c r="M25" s="138">
        <v>75632.100000000006</v>
      </c>
      <c r="N25" s="138"/>
      <c r="O25" s="138">
        <v>75468.5</v>
      </c>
      <c r="P25" s="138">
        <v>48613.94</v>
      </c>
      <c r="Q25" s="138">
        <v>45324.283000000003</v>
      </c>
      <c r="R25" s="119"/>
      <c r="S25" s="4"/>
      <c r="T25" s="116">
        <f t="shared" si="2"/>
        <v>99.78368972962538</v>
      </c>
    </row>
    <row r="26" spans="1:20" x14ac:dyDescent="0.2">
      <c r="A26" s="178"/>
      <c r="B26" s="204"/>
      <c r="C26" s="178"/>
      <c r="D26" s="133" t="s">
        <v>56</v>
      </c>
      <c r="E26" s="138">
        <v>486795.1</v>
      </c>
      <c r="F26" s="137">
        <v>485298.6</v>
      </c>
      <c r="G26" s="138">
        <v>50795.9</v>
      </c>
      <c r="H26" s="138">
        <v>50795.9</v>
      </c>
      <c r="I26" s="138">
        <v>490951.10600000003</v>
      </c>
      <c r="J26" s="138">
        <v>240387</v>
      </c>
      <c r="K26" s="138"/>
      <c r="L26" s="138"/>
      <c r="M26" s="138">
        <v>512502.5</v>
      </c>
      <c r="N26" s="138"/>
      <c r="O26" s="137">
        <v>512420.24</v>
      </c>
      <c r="P26" s="137">
        <v>438259.37</v>
      </c>
      <c r="Q26" s="137">
        <v>442301.45699999999</v>
      </c>
      <c r="R26" s="119"/>
      <c r="S26" s="4"/>
      <c r="T26" s="116">
        <f t="shared" si="2"/>
        <v>99.983949346588545</v>
      </c>
    </row>
    <row r="27" spans="1:20" ht="13.5" hidden="1" customHeight="1" x14ac:dyDescent="0.2">
      <c r="A27" s="178"/>
      <c r="B27" s="204"/>
      <c r="C27" s="178"/>
      <c r="D27" s="133" t="s">
        <v>57</v>
      </c>
      <c r="E27" s="138"/>
      <c r="F27" s="137"/>
      <c r="G27" s="138"/>
      <c r="H27" s="138"/>
      <c r="I27" s="138"/>
      <c r="J27" s="138"/>
      <c r="K27" s="138"/>
      <c r="L27" s="138"/>
      <c r="M27" s="138"/>
      <c r="N27" s="138"/>
      <c r="O27" s="137"/>
      <c r="P27" s="137"/>
      <c r="Q27" s="137"/>
      <c r="R27" s="119"/>
      <c r="S27" s="4"/>
      <c r="T27" s="116" t="e">
        <f t="shared" si="2"/>
        <v>#DIV/0!</v>
      </c>
    </row>
    <row r="28" spans="1:20" x14ac:dyDescent="0.2">
      <c r="A28" s="178"/>
      <c r="B28" s="204"/>
      <c r="C28" s="178"/>
      <c r="D28" s="133" t="s">
        <v>60</v>
      </c>
      <c r="E28" s="138">
        <v>168971.6</v>
      </c>
      <c r="F28" s="137">
        <v>168966.3</v>
      </c>
      <c r="G28" s="138">
        <v>27002.9</v>
      </c>
      <c r="H28" s="138">
        <v>27002.9</v>
      </c>
      <c r="I28" s="138">
        <v>176127.47</v>
      </c>
      <c r="J28" s="138">
        <v>70035.7</v>
      </c>
      <c r="K28" s="138"/>
      <c r="L28" s="138"/>
      <c r="M28" s="138">
        <v>177404.79999999999</v>
      </c>
      <c r="N28" s="138"/>
      <c r="O28" s="137">
        <v>177397.1</v>
      </c>
      <c r="P28" s="137">
        <v>166476</v>
      </c>
      <c r="Q28" s="137">
        <v>166476</v>
      </c>
      <c r="R28" s="119"/>
      <c r="S28" s="4"/>
      <c r="T28" s="116">
        <f t="shared" si="2"/>
        <v>99.995659643932981</v>
      </c>
    </row>
    <row r="29" spans="1:20" hidden="1" x14ac:dyDescent="0.2">
      <c r="A29" s="178"/>
      <c r="B29" s="204"/>
      <c r="C29" s="178"/>
      <c r="D29" s="133" t="s">
        <v>58</v>
      </c>
      <c r="E29" s="137"/>
      <c r="F29" s="137"/>
      <c r="G29" s="138"/>
      <c r="H29" s="138"/>
      <c r="I29" s="138"/>
      <c r="J29" s="138"/>
      <c r="K29" s="138"/>
      <c r="L29" s="138"/>
      <c r="M29" s="137"/>
      <c r="N29" s="137"/>
      <c r="O29" s="137"/>
      <c r="P29" s="137"/>
      <c r="Q29" s="137"/>
      <c r="R29" s="119"/>
      <c r="S29" s="4"/>
      <c r="T29" s="116" t="e">
        <f t="shared" si="2"/>
        <v>#DIV/0!</v>
      </c>
    </row>
    <row r="30" spans="1:20" x14ac:dyDescent="0.2">
      <c r="A30" s="178">
        <v>4</v>
      </c>
      <c r="B30" s="204" t="s">
        <v>40</v>
      </c>
      <c r="C30" s="178" t="s">
        <v>41</v>
      </c>
      <c r="D30" s="133" t="s">
        <v>53</v>
      </c>
      <c r="E30" s="138">
        <f t="shared" ref="E30:F30" si="12">E33+E35</f>
        <v>95152.400000000009</v>
      </c>
      <c r="F30" s="138">
        <f t="shared" si="12"/>
        <v>95152.400000000009</v>
      </c>
      <c r="G30" s="138">
        <f>G33+G35</f>
        <v>7466.4</v>
      </c>
      <c r="H30" s="138">
        <f>H33+H35</f>
        <v>7466.4</v>
      </c>
      <c r="I30" s="138">
        <f>I33+I35+I34</f>
        <v>92669.936000000002</v>
      </c>
      <c r="J30" s="138">
        <f>J33+J35+J34</f>
        <v>43809.18</v>
      </c>
      <c r="K30" s="138">
        <f t="shared" ref="K30:O30" si="13">K33+K35</f>
        <v>0</v>
      </c>
      <c r="L30" s="138">
        <f t="shared" si="13"/>
        <v>0</v>
      </c>
      <c r="M30" s="138">
        <f t="shared" si="13"/>
        <v>91330.2</v>
      </c>
      <c r="N30" s="138"/>
      <c r="O30" s="138">
        <f t="shared" si="13"/>
        <v>91325.81</v>
      </c>
      <c r="P30" s="138">
        <f>P33+P35</f>
        <v>82428.600000000006</v>
      </c>
      <c r="Q30" s="138">
        <f>Q33+Q35</f>
        <v>82428.600000000006</v>
      </c>
      <c r="R30" s="118"/>
      <c r="S30" s="4"/>
      <c r="T30" s="116">
        <f t="shared" si="2"/>
        <v>99.995193265754381</v>
      </c>
    </row>
    <row r="31" spans="1:20" hidden="1" x14ac:dyDescent="0.2">
      <c r="A31" s="178"/>
      <c r="B31" s="204"/>
      <c r="C31" s="178"/>
      <c r="D31" s="133" t="s">
        <v>54</v>
      </c>
      <c r="E31" s="137"/>
      <c r="F31" s="137"/>
      <c r="G31" s="138"/>
      <c r="H31" s="138"/>
      <c r="I31" s="138"/>
      <c r="J31" s="138"/>
      <c r="K31" s="138"/>
      <c r="L31" s="138"/>
      <c r="M31" s="137"/>
      <c r="N31" s="137"/>
      <c r="O31" s="137"/>
      <c r="P31" s="137"/>
      <c r="Q31" s="137"/>
      <c r="R31" s="119"/>
      <c r="S31" s="4"/>
      <c r="T31" s="116" t="e">
        <f t="shared" si="2"/>
        <v>#DIV/0!</v>
      </c>
    </row>
    <row r="32" spans="1:20" hidden="1" x14ac:dyDescent="0.2">
      <c r="A32" s="178"/>
      <c r="B32" s="204"/>
      <c r="C32" s="178"/>
      <c r="D32" s="133" t="s">
        <v>55</v>
      </c>
      <c r="E32" s="137"/>
      <c r="F32" s="137"/>
      <c r="G32" s="138"/>
      <c r="H32" s="138"/>
      <c r="I32" s="138"/>
      <c r="J32" s="138"/>
      <c r="K32" s="138"/>
      <c r="L32" s="138"/>
      <c r="M32" s="137"/>
      <c r="N32" s="137"/>
      <c r="O32" s="137"/>
      <c r="P32" s="137"/>
      <c r="Q32" s="137"/>
      <c r="R32" s="119"/>
      <c r="S32" s="4"/>
      <c r="T32" s="116" t="e">
        <f t="shared" si="2"/>
        <v>#DIV/0!</v>
      </c>
    </row>
    <row r="33" spans="1:20" x14ac:dyDescent="0.2">
      <c r="A33" s="178"/>
      <c r="B33" s="204"/>
      <c r="C33" s="178"/>
      <c r="D33" s="133" t="s">
        <v>56</v>
      </c>
      <c r="E33" s="138">
        <v>19240.3</v>
      </c>
      <c r="F33" s="137">
        <v>19240.3</v>
      </c>
      <c r="G33" s="138">
        <v>0</v>
      </c>
      <c r="H33" s="138">
        <v>0</v>
      </c>
      <c r="I33" s="138">
        <v>24242.3</v>
      </c>
      <c r="J33" s="138">
        <v>12726.63</v>
      </c>
      <c r="K33" s="138"/>
      <c r="L33" s="138"/>
      <c r="M33" s="138">
        <v>27796.3</v>
      </c>
      <c r="N33" s="138"/>
      <c r="O33" s="137">
        <v>27796.3</v>
      </c>
      <c r="P33" s="137">
        <v>16796.5</v>
      </c>
      <c r="Q33" s="137">
        <v>16796.5</v>
      </c>
      <c r="R33" s="119"/>
      <c r="S33" s="4"/>
      <c r="T33" s="116">
        <f t="shared" si="2"/>
        <v>100</v>
      </c>
    </row>
    <row r="34" spans="1:20" ht="11.25" customHeight="1" x14ac:dyDescent="0.2">
      <c r="A34" s="178"/>
      <c r="B34" s="204"/>
      <c r="C34" s="178"/>
      <c r="D34" s="133" t="s">
        <v>57</v>
      </c>
      <c r="E34" s="138">
        <v>0</v>
      </c>
      <c r="F34" s="137">
        <v>0</v>
      </c>
      <c r="G34" s="138"/>
      <c r="H34" s="138"/>
      <c r="I34" s="138"/>
      <c r="J34" s="138"/>
      <c r="K34" s="138"/>
      <c r="L34" s="138"/>
      <c r="M34" s="138">
        <v>0</v>
      </c>
      <c r="N34" s="138"/>
      <c r="O34" s="137">
        <v>0</v>
      </c>
      <c r="P34" s="137">
        <v>0</v>
      </c>
      <c r="Q34" s="137">
        <v>0</v>
      </c>
      <c r="R34" s="119"/>
      <c r="S34" s="4"/>
      <c r="T34" s="116" t="e">
        <f t="shared" si="2"/>
        <v>#DIV/0!</v>
      </c>
    </row>
    <row r="35" spans="1:20" x14ac:dyDescent="0.2">
      <c r="A35" s="178"/>
      <c r="B35" s="204"/>
      <c r="C35" s="178"/>
      <c r="D35" s="133" t="s">
        <v>60</v>
      </c>
      <c r="E35" s="138">
        <v>75912.100000000006</v>
      </c>
      <c r="F35" s="137">
        <v>75912.100000000006</v>
      </c>
      <c r="G35" s="138">
        <v>7466.4</v>
      </c>
      <c r="H35" s="138">
        <v>7466.4</v>
      </c>
      <c r="I35" s="138">
        <v>68427.635999999999</v>
      </c>
      <c r="J35" s="138">
        <v>31082.55</v>
      </c>
      <c r="K35" s="138"/>
      <c r="L35" s="138"/>
      <c r="M35" s="138">
        <v>63533.9</v>
      </c>
      <c r="N35" s="138"/>
      <c r="O35" s="137">
        <v>63529.51</v>
      </c>
      <c r="P35" s="137">
        <v>65632.100000000006</v>
      </c>
      <c r="Q35" s="137">
        <v>65632.100000000006</v>
      </c>
      <c r="R35" s="119"/>
      <c r="S35" s="119"/>
      <c r="T35" s="116">
        <f t="shared" si="2"/>
        <v>99.993090302972107</v>
      </c>
    </row>
    <row r="36" spans="1:20" hidden="1" x14ac:dyDescent="0.2">
      <c r="A36" s="178"/>
      <c r="B36" s="204"/>
      <c r="C36" s="178"/>
      <c r="D36" s="133" t="s">
        <v>58</v>
      </c>
      <c r="E36" s="137"/>
      <c r="F36" s="137"/>
      <c r="G36" s="138"/>
      <c r="H36" s="138"/>
      <c r="I36" s="138"/>
      <c r="J36" s="138"/>
      <c r="K36" s="138"/>
      <c r="L36" s="138"/>
      <c r="M36" s="137"/>
      <c r="N36" s="137"/>
      <c r="O36" s="137"/>
      <c r="P36" s="137"/>
      <c r="Q36" s="137"/>
      <c r="R36" s="119"/>
      <c r="S36" s="4"/>
      <c r="T36" s="116" t="e">
        <f t="shared" si="2"/>
        <v>#DIV/0!</v>
      </c>
    </row>
    <row r="37" spans="1:20" x14ac:dyDescent="0.2">
      <c r="A37" s="178">
        <v>5</v>
      </c>
      <c r="B37" s="204" t="s">
        <v>42</v>
      </c>
      <c r="C37" s="178" t="s">
        <v>63</v>
      </c>
      <c r="D37" s="133" t="s">
        <v>53</v>
      </c>
      <c r="E37" s="138">
        <f>E40+E42</f>
        <v>8621.1</v>
      </c>
      <c r="F37" s="138">
        <f t="shared" ref="F37" si="14">F40+F42</f>
        <v>8041.6</v>
      </c>
      <c r="G37" s="138">
        <f>G40+G42</f>
        <v>0</v>
      </c>
      <c r="H37" s="138">
        <f>H40+H42</f>
        <v>0</v>
      </c>
      <c r="I37" s="138">
        <f t="shared" ref="I37:O37" si="15">I40+I42</f>
        <v>9610.02</v>
      </c>
      <c r="J37" s="138">
        <f t="shared" si="15"/>
        <v>8588.2279999999992</v>
      </c>
      <c r="K37" s="138">
        <f t="shared" si="15"/>
        <v>0</v>
      </c>
      <c r="L37" s="138">
        <f t="shared" si="15"/>
        <v>0</v>
      </c>
      <c r="M37" s="138">
        <f>M40+M42</f>
        <v>9610</v>
      </c>
      <c r="N37" s="138"/>
      <c r="O37" s="138">
        <f t="shared" si="15"/>
        <v>9050.2999999999993</v>
      </c>
      <c r="P37" s="138">
        <f>P40+P42</f>
        <v>8133</v>
      </c>
      <c r="Q37" s="138">
        <f>Q40+Q42</f>
        <v>8133</v>
      </c>
      <c r="R37" s="118"/>
      <c r="S37" s="4"/>
      <c r="T37" s="116">
        <f t="shared" si="2"/>
        <v>94.175858480749213</v>
      </c>
    </row>
    <row r="38" spans="1:20" hidden="1" x14ac:dyDescent="0.2">
      <c r="A38" s="178"/>
      <c r="B38" s="204"/>
      <c r="C38" s="178"/>
      <c r="D38" s="133" t="s">
        <v>54</v>
      </c>
      <c r="E38" s="137"/>
      <c r="F38" s="137"/>
      <c r="G38" s="138"/>
      <c r="H38" s="138"/>
      <c r="I38" s="138"/>
      <c r="J38" s="138"/>
      <c r="K38" s="138"/>
      <c r="L38" s="138"/>
      <c r="M38" s="137"/>
      <c r="N38" s="137"/>
      <c r="O38" s="137"/>
      <c r="P38" s="137"/>
      <c r="Q38" s="137"/>
      <c r="R38" s="119"/>
      <c r="S38" s="4"/>
      <c r="T38" s="116" t="e">
        <f t="shared" si="2"/>
        <v>#DIV/0!</v>
      </c>
    </row>
    <row r="39" spans="1:20" hidden="1" x14ac:dyDescent="0.2">
      <c r="A39" s="178"/>
      <c r="B39" s="204"/>
      <c r="C39" s="178"/>
      <c r="D39" s="133" t="s">
        <v>55</v>
      </c>
      <c r="E39" s="137"/>
      <c r="F39" s="137"/>
      <c r="G39" s="138"/>
      <c r="H39" s="138"/>
      <c r="I39" s="138"/>
      <c r="J39" s="138"/>
      <c r="K39" s="138"/>
      <c r="L39" s="138"/>
      <c r="M39" s="137"/>
      <c r="N39" s="137"/>
      <c r="O39" s="137"/>
      <c r="P39" s="137"/>
      <c r="Q39" s="137"/>
      <c r="R39" s="119"/>
      <c r="S39" s="4"/>
      <c r="T39" s="116" t="e">
        <f t="shared" si="2"/>
        <v>#DIV/0!</v>
      </c>
    </row>
    <row r="40" spans="1:20" x14ac:dyDescent="0.2">
      <c r="A40" s="178"/>
      <c r="B40" s="204"/>
      <c r="C40" s="178"/>
      <c r="D40" s="133" t="s">
        <v>56</v>
      </c>
      <c r="E40" s="138">
        <f>5482.2+1203.2</f>
        <v>6685.4</v>
      </c>
      <c r="F40" s="137">
        <f>4902.8+1203.2</f>
        <v>6106</v>
      </c>
      <c r="G40" s="138">
        <v>0</v>
      </c>
      <c r="H40" s="138">
        <v>0</v>
      </c>
      <c r="I40" s="138">
        <v>7153.02</v>
      </c>
      <c r="J40" s="138">
        <v>6597.0879999999997</v>
      </c>
      <c r="K40" s="138"/>
      <c r="L40" s="138"/>
      <c r="M40" s="138">
        <v>7153</v>
      </c>
      <c r="N40" s="138"/>
      <c r="O40" s="137">
        <v>6593.5</v>
      </c>
      <c r="P40" s="137">
        <v>7153</v>
      </c>
      <c r="Q40" s="137">
        <v>7153</v>
      </c>
      <c r="R40" s="119"/>
      <c r="S40" s="120"/>
      <c r="T40" s="116">
        <f t="shared" si="2"/>
        <v>92.178107087935132</v>
      </c>
    </row>
    <row r="41" spans="1:20" ht="12.75" customHeight="1" x14ac:dyDescent="0.2">
      <c r="A41" s="178"/>
      <c r="B41" s="204"/>
      <c r="C41" s="178"/>
      <c r="D41" s="133" t="s">
        <v>57</v>
      </c>
      <c r="E41" s="138">
        <v>0</v>
      </c>
      <c r="F41" s="137">
        <v>0</v>
      </c>
      <c r="G41" s="138"/>
      <c r="H41" s="138"/>
      <c r="I41" s="138"/>
      <c r="J41" s="138"/>
      <c r="K41" s="138"/>
      <c r="L41" s="138"/>
      <c r="M41" s="138">
        <v>0</v>
      </c>
      <c r="N41" s="138"/>
      <c r="O41" s="137">
        <v>0</v>
      </c>
      <c r="P41" s="137">
        <v>0</v>
      </c>
      <c r="Q41" s="137">
        <v>0</v>
      </c>
      <c r="R41" s="119"/>
      <c r="S41" s="4"/>
      <c r="T41" s="116" t="e">
        <f t="shared" si="2"/>
        <v>#DIV/0!</v>
      </c>
    </row>
    <row r="42" spans="1:20" x14ac:dyDescent="0.2">
      <c r="A42" s="178"/>
      <c r="B42" s="204"/>
      <c r="C42" s="178"/>
      <c r="D42" s="133" t="s">
        <v>60</v>
      </c>
      <c r="E42" s="138">
        <v>1935.7</v>
      </c>
      <c r="F42" s="138">
        <v>1935.6</v>
      </c>
      <c r="G42" s="138">
        <v>0</v>
      </c>
      <c r="H42" s="138">
        <v>0</v>
      </c>
      <c r="I42" s="138">
        <v>2457</v>
      </c>
      <c r="J42" s="138">
        <v>1991.14</v>
      </c>
      <c r="K42" s="138"/>
      <c r="L42" s="138"/>
      <c r="M42" s="138">
        <v>2457</v>
      </c>
      <c r="N42" s="138"/>
      <c r="O42" s="138">
        <v>2456.8000000000002</v>
      </c>
      <c r="P42" s="138">
        <v>980</v>
      </c>
      <c r="Q42" s="138">
        <v>980</v>
      </c>
      <c r="R42" s="119"/>
      <c r="S42" s="4"/>
      <c r="T42" s="116">
        <f t="shared" si="2"/>
        <v>99.991859991859997</v>
      </c>
    </row>
    <row r="43" spans="1:20" x14ac:dyDescent="0.2">
      <c r="A43" s="178"/>
      <c r="B43" s="204"/>
      <c r="C43" s="178"/>
      <c r="D43" s="133" t="s">
        <v>58</v>
      </c>
      <c r="E43" s="137">
        <v>0</v>
      </c>
      <c r="F43" s="137">
        <v>0</v>
      </c>
      <c r="G43" s="138"/>
      <c r="H43" s="138"/>
      <c r="I43" s="138"/>
      <c r="J43" s="138"/>
      <c r="K43" s="138"/>
      <c r="L43" s="138"/>
      <c r="M43" s="137"/>
      <c r="N43" s="137"/>
      <c r="O43" s="137">
        <v>0</v>
      </c>
      <c r="P43" s="137"/>
      <c r="Q43" s="137"/>
      <c r="R43" s="119"/>
      <c r="S43" s="4"/>
      <c r="T43" s="116" t="e">
        <f t="shared" si="2"/>
        <v>#DIV/0!</v>
      </c>
    </row>
    <row r="44" spans="1:20" x14ac:dyDescent="0.2">
      <c r="A44" s="178">
        <v>6</v>
      </c>
      <c r="B44" s="204" t="s">
        <v>44</v>
      </c>
      <c r="C44" s="178" t="s">
        <v>64</v>
      </c>
      <c r="D44" s="133" t="s">
        <v>53</v>
      </c>
      <c r="E44" s="138">
        <f t="shared" ref="E44:F44" si="16">E46+E47+E49</f>
        <v>117753.60000000001</v>
      </c>
      <c r="F44" s="138">
        <f t="shared" si="16"/>
        <v>116870.9</v>
      </c>
      <c r="G44" s="138">
        <f>G47+G49</f>
        <v>14534.1</v>
      </c>
      <c r="H44" s="138">
        <f>H47+H49</f>
        <v>14534.1</v>
      </c>
      <c r="I44" s="138">
        <f t="shared" ref="I44:O44" si="17">I46+I47+I49</f>
        <v>127479.62</v>
      </c>
      <c r="J44" s="138">
        <f t="shared" si="17"/>
        <v>59581.3</v>
      </c>
      <c r="K44" s="138">
        <f t="shared" si="17"/>
        <v>0</v>
      </c>
      <c r="L44" s="138">
        <f t="shared" si="17"/>
        <v>0</v>
      </c>
      <c r="M44" s="138">
        <f t="shared" si="17"/>
        <v>135285.24</v>
      </c>
      <c r="N44" s="138"/>
      <c r="O44" s="138">
        <f t="shared" si="17"/>
        <v>126220.9</v>
      </c>
      <c r="P44" s="138">
        <f>P46+P47+P49</f>
        <v>126341.4</v>
      </c>
      <c r="Q44" s="138">
        <f>Q46+Q47+Q49</f>
        <v>126341.4</v>
      </c>
      <c r="R44" s="118"/>
      <c r="S44" s="4"/>
      <c r="T44" s="116">
        <f t="shared" si="2"/>
        <v>93.299830787157561</v>
      </c>
    </row>
    <row r="45" spans="1:20" hidden="1" x14ac:dyDescent="0.2">
      <c r="A45" s="178"/>
      <c r="B45" s="204"/>
      <c r="C45" s="178"/>
      <c r="D45" s="133" t="s">
        <v>54</v>
      </c>
      <c r="E45" s="137"/>
      <c r="F45" s="137"/>
      <c r="G45" s="138"/>
      <c r="H45" s="138"/>
      <c r="I45" s="138"/>
      <c r="J45" s="138"/>
      <c r="K45" s="138"/>
      <c r="L45" s="138"/>
      <c r="M45" s="138">
        <f t="shared" ref="M45" si="18">M47+M48+M50</f>
        <v>0</v>
      </c>
      <c r="N45" s="138"/>
      <c r="O45" s="137"/>
      <c r="P45" s="137"/>
      <c r="Q45" s="137"/>
      <c r="R45" s="119"/>
      <c r="S45" s="4"/>
      <c r="T45" s="116" t="e">
        <f t="shared" si="2"/>
        <v>#DIV/0!</v>
      </c>
    </row>
    <row r="46" spans="1:20" x14ac:dyDescent="0.2">
      <c r="A46" s="178"/>
      <c r="B46" s="204"/>
      <c r="C46" s="178"/>
      <c r="D46" s="133" t="s">
        <v>55</v>
      </c>
      <c r="E46" s="138">
        <v>0</v>
      </c>
      <c r="F46" s="137">
        <v>0</v>
      </c>
      <c r="G46" s="137">
        <v>0</v>
      </c>
      <c r="H46" s="137">
        <v>0</v>
      </c>
      <c r="I46" s="137"/>
      <c r="J46" s="137"/>
      <c r="K46" s="137"/>
      <c r="L46" s="137"/>
      <c r="M46" s="138"/>
      <c r="N46" s="138"/>
      <c r="O46" s="137">
        <v>0</v>
      </c>
      <c r="P46" s="137">
        <v>0</v>
      </c>
      <c r="Q46" s="137">
        <v>0</v>
      </c>
      <c r="R46" s="119"/>
      <c r="S46" s="4"/>
      <c r="T46" s="116" t="e">
        <f t="shared" si="2"/>
        <v>#DIV/0!</v>
      </c>
    </row>
    <row r="47" spans="1:20" x14ac:dyDescent="0.2">
      <c r="A47" s="178"/>
      <c r="B47" s="204"/>
      <c r="C47" s="178"/>
      <c r="D47" s="133" t="s">
        <v>56</v>
      </c>
      <c r="E47" s="138">
        <v>0</v>
      </c>
      <c r="F47" s="137">
        <v>0</v>
      </c>
      <c r="G47" s="138"/>
      <c r="H47" s="138"/>
      <c r="I47" s="138">
        <v>0</v>
      </c>
      <c r="J47" s="138">
        <v>0</v>
      </c>
      <c r="K47" s="138"/>
      <c r="L47" s="138"/>
      <c r="M47" s="138">
        <v>0</v>
      </c>
      <c r="N47" s="138"/>
      <c r="O47" s="137">
        <v>0</v>
      </c>
      <c r="P47" s="137"/>
      <c r="Q47" s="137"/>
      <c r="R47" s="119"/>
      <c r="S47" s="4"/>
      <c r="T47" s="116" t="e">
        <f t="shared" si="2"/>
        <v>#DIV/0!</v>
      </c>
    </row>
    <row r="48" spans="1:20" ht="12.75" hidden="1" customHeight="1" x14ac:dyDescent="0.2">
      <c r="A48" s="178"/>
      <c r="B48" s="204"/>
      <c r="C48" s="178"/>
      <c r="D48" s="133" t="s">
        <v>57</v>
      </c>
      <c r="E48" s="138"/>
      <c r="F48" s="137"/>
      <c r="G48" s="138"/>
      <c r="H48" s="138"/>
      <c r="I48" s="138"/>
      <c r="J48" s="138"/>
      <c r="K48" s="138"/>
      <c r="L48" s="138"/>
      <c r="M48" s="138"/>
      <c r="N48" s="138"/>
      <c r="O48" s="137"/>
      <c r="P48" s="137"/>
      <c r="Q48" s="137"/>
      <c r="R48" s="119"/>
      <c r="S48" s="4"/>
      <c r="T48" s="116" t="e">
        <f t="shared" si="2"/>
        <v>#DIV/0!</v>
      </c>
    </row>
    <row r="49" spans="1:20" x14ac:dyDescent="0.2">
      <c r="A49" s="178"/>
      <c r="B49" s="204"/>
      <c r="C49" s="178"/>
      <c r="D49" s="133" t="s">
        <v>60</v>
      </c>
      <c r="E49" s="138">
        <v>117753.60000000001</v>
      </c>
      <c r="F49" s="137">
        <v>116870.9</v>
      </c>
      <c r="G49" s="138">
        <v>14534.1</v>
      </c>
      <c r="H49" s="138">
        <v>14534.1</v>
      </c>
      <c r="I49" s="138">
        <v>127479.62</v>
      </c>
      <c r="J49" s="138">
        <v>59581.3</v>
      </c>
      <c r="K49" s="138"/>
      <c r="L49" s="138"/>
      <c r="M49" s="138">
        <v>135285.24</v>
      </c>
      <c r="N49" s="138"/>
      <c r="O49" s="137">
        <v>126220.9</v>
      </c>
      <c r="P49" s="137">
        <v>126341.4</v>
      </c>
      <c r="Q49" s="137">
        <v>126341.4</v>
      </c>
      <c r="R49" s="119"/>
      <c r="S49" s="4"/>
      <c r="T49" s="116">
        <f t="shared" si="2"/>
        <v>93.299830787157561</v>
      </c>
    </row>
    <row r="50" spans="1:20" hidden="1" x14ac:dyDescent="0.2">
      <c r="A50" s="178"/>
      <c r="B50" s="204"/>
      <c r="C50" s="178"/>
      <c r="D50" s="133" t="s">
        <v>58</v>
      </c>
      <c r="E50" s="119"/>
      <c r="F50" s="119"/>
      <c r="G50" s="118"/>
      <c r="H50" s="118"/>
      <c r="I50" s="118"/>
      <c r="J50" s="118"/>
      <c r="K50" s="118"/>
      <c r="L50" s="118"/>
      <c r="M50" s="119"/>
      <c r="N50" s="119"/>
      <c r="O50" s="119"/>
      <c r="P50" s="119"/>
      <c r="Q50" s="119"/>
      <c r="R50" s="119"/>
      <c r="S50" s="4"/>
      <c r="T50" s="116" t="e">
        <f t="shared" si="2"/>
        <v>#DIV/0!</v>
      </c>
    </row>
    <row r="52" spans="1:20" x14ac:dyDescent="0.2">
      <c r="B52" s="5" t="str">
        <f>Лист2!B38</f>
        <v>Директор МКУ "Управление образования Ужурского района"</v>
      </c>
      <c r="C52" s="5"/>
      <c r="D52" s="5"/>
      <c r="E52" s="5"/>
      <c r="F52" s="5"/>
      <c r="G52" s="5"/>
      <c r="H52" s="5"/>
      <c r="I52" s="5"/>
      <c r="J52" s="5"/>
      <c r="K52" s="165" t="str">
        <f>Лист2!K38</f>
        <v>И.В. Милина</v>
      </c>
      <c r="L52" s="165"/>
      <c r="M52" s="165"/>
      <c r="N52" s="165"/>
      <c r="O52" s="165"/>
      <c r="P52" s="165"/>
    </row>
    <row r="53" spans="1:20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20" x14ac:dyDescent="0.2">
      <c r="B54" s="5" t="s">
        <v>363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</sheetData>
  <mergeCells count="36">
    <mergeCell ref="B30:B36"/>
    <mergeCell ref="C30:C36"/>
    <mergeCell ref="B22:B29"/>
    <mergeCell ref="C22:C29"/>
    <mergeCell ref="K52:P52"/>
    <mergeCell ref="B44:B50"/>
    <mergeCell ref="C44:C50"/>
    <mergeCell ref="B37:B43"/>
    <mergeCell ref="C37:C43"/>
    <mergeCell ref="B14:B21"/>
    <mergeCell ref="C14:C21"/>
    <mergeCell ref="P4:R5"/>
    <mergeCell ref="B7:B13"/>
    <mergeCell ref="C7:C13"/>
    <mergeCell ref="B4:B6"/>
    <mergeCell ref="C4:C6"/>
    <mergeCell ref="D4:D6"/>
    <mergeCell ref="E4:F5"/>
    <mergeCell ref="P1:S1"/>
    <mergeCell ref="B2:S2"/>
    <mergeCell ref="H3:I3"/>
    <mergeCell ref="J3:K3"/>
    <mergeCell ref="L3:M3"/>
    <mergeCell ref="S4:S6"/>
    <mergeCell ref="G5:H5"/>
    <mergeCell ref="I5:J5"/>
    <mergeCell ref="K5:L5"/>
    <mergeCell ref="M5:O5"/>
    <mergeCell ref="G4:O4"/>
    <mergeCell ref="A37:A43"/>
    <mergeCell ref="A44:A50"/>
    <mergeCell ref="A4:A6"/>
    <mergeCell ref="A7:A13"/>
    <mergeCell ref="A14:A21"/>
    <mergeCell ref="A22:A29"/>
    <mergeCell ref="A30:A36"/>
  </mergeCells>
  <phoneticPr fontId="14" type="noConversion"/>
  <pageMargins left="0.43307086614173229" right="0.27559055118110237" top="0.62992125984251968" bottom="0.51181102362204722" header="0.31496062992125984" footer="0.19685039370078741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9"/>
  <sheetViews>
    <sheetView workbookViewId="0">
      <selection activeCell="J7" sqref="J7"/>
    </sheetView>
  </sheetViews>
  <sheetFormatPr defaultRowHeight="12.75" x14ac:dyDescent="0.2"/>
  <cols>
    <col min="1" max="1" width="3.5703125" style="6" customWidth="1"/>
    <col min="2" max="2" width="29.5703125" style="11" hidden="1" customWidth="1"/>
    <col min="3" max="3" width="9" style="12" hidden="1" customWidth="1"/>
    <col min="4" max="4" width="9.85546875" style="12" customWidth="1"/>
    <col min="5" max="8" width="6" style="12" customWidth="1"/>
    <col min="9" max="9" width="6" style="13" customWidth="1"/>
    <col min="10" max="10" width="6" style="14" customWidth="1"/>
    <col min="11" max="12" width="17" style="15" customWidth="1"/>
    <col min="13" max="16" width="10.42578125" style="13" customWidth="1"/>
    <col min="17" max="17" width="95" style="16" hidden="1" customWidth="1"/>
    <col min="18" max="18" width="10.42578125" style="13" customWidth="1"/>
    <col min="19" max="19" width="11.7109375" style="13" customWidth="1"/>
    <col min="20" max="20" width="12.7109375" style="13" customWidth="1"/>
    <col min="21" max="21" width="12.7109375" style="17" customWidth="1"/>
    <col min="22" max="22" width="13.140625" style="17" customWidth="1"/>
    <col min="23" max="23" width="13.5703125" style="13" customWidth="1"/>
    <col min="24" max="24" width="12.7109375" style="13" customWidth="1"/>
    <col min="25" max="25" width="15.5703125" style="13" customWidth="1"/>
    <col min="26" max="26" width="17.28515625" style="18" customWidth="1"/>
    <col min="27" max="27" width="17.140625" style="18" customWidth="1"/>
    <col min="28" max="16384" width="9.140625" style="13"/>
  </cols>
  <sheetData>
    <row r="2" spans="1:27" s="19" customFormat="1" ht="22.5" customHeight="1" x14ac:dyDescent="0.2">
      <c r="A2" s="207" t="s">
        <v>67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U2" s="20"/>
      <c r="V2" s="20"/>
      <c r="Z2" s="18"/>
      <c r="AA2" s="18"/>
    </row>
    <row r="3" spans="1:27" s="19" customFormat="1" ht="42.75" customHeight="1" x14ac:dyDescent="0.2">
      <c r="A3" s="208" t="s">
        <v>68</v>
      </c>
      <c r="B3" s="208" t="s">
        <v>69</v>
      </c>
      <c r="C3" s="208" t="s">
        <v>30</v>
      </c>
      <c r="D3" s="21"/>
      <c r="E3" s="208" t="s">
        <v>70</v>
      </c>
      <c r="F3" s="208"/>
      <c r="G3" s="208"/>
      <c r="H3" s="208"/>
      <c r="I3" s="209" t="s">
        <v>71</v>
      </c>
      <c r="J3" s="210"/>
      <c r="K3" s="210"/>
      <c r="L3" s="210"/>
      <c r="M3" s="210"/>
      <c r="N3" s="211"/>
      <c r="O3" s="22"/>
      <c r="P3" s="212" t="s">
        <v>72</v>
      </c>
      <c r="Q3" s="214" t="s">
        <v>73</v>
      </c>
      <c r="U3" s="20"/>
      <c r="V3" s="20"/>
      <c r="Z3" s="18"/>
      <c r="AA3" s="18"/>
    </row>
    <row r="4" spans="1:27" s="19" customFormat="1" ht="38.25" customHeight="1" x14ac:dyDescent="0.2">
      <c r="A4" s="208"/>
      <c r="B4" s="208"/>
      <c r="C4" s="208"/>
      <c r="D4" s="21"/>
      <c r="E4" s="21" t="s">
        <v>30</v>
      </c>
      <c r="F4" s="21" t="s">
        <v>31</v>
      </c>
      <c r="G4" s="21" t="s">
        <v>32</v>
      </c>
      <c r="H4" s="21" t="s">
        <v>33</v>
      </c>
      <c r="I4" s="21">
        <v>2014</v>
      </c>
      <c r="J4" s="23">
        <v>2015</v>
      </c>
      <c r="K4" s="24" t="s">
        <v>74</v>
      </c>
      <c r="L4" s="24" t="s">
        <v>75</v>
      </c>
      <c r="M4" s="21">
        <v>2016</v>
      </c>
      <c r="N4" s="21">
        <v>2017</v>
      </c>
      <c r="O4" s="21">
        <v>2018</v>
      </c>
      <c r="P4" s="213"/>
      <c r="Q4" s="214"/>
      <c r="U4" s="20"/>
      <c r="V4" s="20"/>
      <c r="Z4" s="18" t="s">
        <v>76</v>
      </c>
      <c r="AA4" s="18" t="s">
        <v>77</v>
      </c>
    </row>
    <row r="5" spans="1:27" ht="29.25" customHeight="1" x14ac:dyDescent="0.2">
      <c r="A5" s="218" t="s">
        <v>78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27" ht="20.25" customHeight="1" x14ac:dyDescent="0.2">
      <c r="A6" s="219" t="s">
        <v>79</v>
      </c>
      <c r="B6" s="220"/>
      <c r="C6" s="220"/>
      <c r="D6" s="220"/>
      <c r="E6" s="220"/>
      <c r="F6" s="220"/>
      <c r="G6" s="220"/>
      <c r="H6" s="220"/>
      <c r="I6" s="220"/>
      <c r="J6" s="25"/>
      <c r="K6" s="26"/>
      <c r="L6" s="26"/>
      <c r="M6" s="27"/>
      <c r="N6" s="27"/>
      <c r="O6" s="27"/>
      <c r="P6" s="27"/>
      <c r="Q6" s="28"/>
      <c r="S6" s="13">
        <v>14</v>
      </c>
      <c r="T6" s="13">
        <v>15</v>
      </c>
      <c r="U6" s="17" t="s">
        <v>74</v>
      </c>
      <c r="V6" s="17" t="s">
        <v>75</v>
      </c>
      <c r="W6" s="13">
        <v>17</v>
      </c>
      <c r="X6" s="13">
        <v>18</v>
      </c>
      <c r="Y6" s="13" t="s">
        <v>80</v>
      </c>
    </row>
    <row r="7" spans="1:27" ht="12.75" customHeight="1" x14ac:dyDescent="0.2">
      <c r="A7" s="29"/>
      <c r="B7" s="21" t="s">
        <v>81</v>
      </c>
      <c r="C7" s="221" t="s">
        <v>82</v>
      </c>
      <c r="D7" s="29" t="s">
        <v>83</v>
      </c>
      <c r="E7" s="30" t="s">
        <v>84</v>
      </c>
      <c r="F7" s="30" t="s">
        <v>85</v>
      </c>
      <c r="G7" s="30" t="s">
        <v>86</v>
      </c>
      <c r="H7" s="30" t="s">
        <v>87</v>
      </c>
      <c r="I7" s="31">
        <f>522+117+300+25.189+219.8-23.236</f>
        <v>1160.7529999999999</v>
      </c>
      <c r="J7" s="32">
        <v>75</v>
      </c>
      <c r="K7" s="33">
        <v>45</v>
      </c>
      <c r="L7" s="33">
        <v>45</v>
      </c>
      <c r="M7" s="32">
        <v>54.1</v>
      </c>
      <c r="N7" s="32">
        <v>300</v>
      </c>
      <c r="O7" s="32">
        <v>300</v>
      </c>
      <c r="P7" s="32">
        <f t="shared" ref="P7:P26" si="0">I7+J7+M7+N7+O7</f>
        <v>1889.8529999999998</v>
      </c>
      <c r="Q7" s="34" t="s">
        <v>88</v>
      </c>
      <c r="R7" s="35" t="s">
        <v>72</v>
      </c>
      <c r="S7" s="35">
        <f t="shared" ref="S7:Y7" si="1">S8+S9+S10</f>
        <v>81670.452999999994</v>
      </c>
      <c r="T7" s="35">
        <f t="shared" si="1"/>
        <v>93586.8</v>
      </c>
      <c r="U7" s="36">
        <f t="shared" si="1"/>
        <v>45422.8</v>
      </c>
      <c r="V7" s="36">
        <f t="shared" si="1"/>
        <v>65273.9</v>
      </c>
      <c r="W7" s="36">
        <f t="shared" si="1"/>
        <v>67855.599999999991</v>
      </c>
      <c r="X7" s="36">
        <f t="shared" si="1"/>
        <v>68081.5</v>
      </c>
      <c r="Y7" s="36">
        <f t="shared" si="1"/>
        <v>35729.5</v>
      </c>
      <c r="Z7" s="35">
        <v>45</v>
      </c>
      <c r="AA7" s="35">
        <f>J7-Z7</f>
        <v>30</v>
      </c>
    </row>
    <row r="8" spans="1:27" ht="12.75" customHeight="1" x14ac:dyDescent="0.2">
      <c r="A8" s="29"/>
      <c r="B8" s="38" t="s">
        <v>89</v>
      </c>
      <c r="C8" s="222"/>
      <c r="D8" s="29" t="s">
        <v>83</v>
      </c>
      <c r="E8" s="30" t="s">
        <v>84</v>
      </c>
      <c r="F8" s="30" t="s">
        <v>85</v>
      </c>
      <c r="G8" s="30" t="s">
        <v>90</v>
      </c>
      <c r="H8" s="30" t="s">
        <v>87</v>
      </c>
      <c r="I8" s="31">
        <v>0</v>
      </c>
      <c r="J8" s="32">
        <v>255.1</v>
      </c>
      <c r="K8" s="33">
        <v>225.1</v>
      </c>
      <c r="L8" s="33">
        <v>225.1</v>
      </c>
      <c r="M8" s="32">
        <v>0</v>
      </c>
      <c r="N8" s="32">
        <v>0</v>
      </c>
      <c r="O8" s="32">
        <v>0</v>
      </c>
      <c r="P8" s="32">
        <f t="shared" si="0"/>
        <v>255.1</v>
      </c>
      <c r="Q8" s="39"/>
      <c r="R8" s="35" t="s">
        <v>83</v>
      </c>
      <c r="S8" s="35">
        <f t="shared" ref="S8:Y8" si="2">I7+I8+I9+I10+I11+I14+I16+I17+I18+I23</f>
        <v>35147.353000000003</v>
      </c>
      <c r="T8" s="35">
        <f t="shared" si="2"/>
        <v>51645.799999999996</v>
      </c>
      <c r="U8" s="36">
        <f t="shared" si="2"/>
        <v>25351.5</v>
      </c>
      <c r="V8" s="36">
        <f t="shared" si="2"/>
        <v>37187</v>
      </c>
      <c r="W8" s="36">
        <f t="shared" si="2"/>
        <v>35503.599999999999</v>
      </c>
      <c r="X8" s="36">
        <f t="shared" si="2"/>
        <v>35729.5</v>
      </c>
      <c r="Y8" s="36">
        <f t="shared" si="2"/>
        <v>35729.5</v>
      </c>
      <c r="Z8" s="35">
        <v>255.1</v>
      </c>
      <c r="AA8" s="35">
        <f t="shared" ref="AA8:AA72" si="3">J8-Z8</f>
        <v>0</v>
      </c>
    </row>
    <row r="9" spans="1:27" ht="12.75" customHeight="1" x14ac:dyDescent="0.2">
      <c r="A9" s="40"/>
      <c r="B9" s="212" t="s">
        <v>91</v>
      </c>
      <c r="C9" s="222"/>
      <c r="D9" s="29" t="s">
        <v>83</v>
      </c>
      <c r="E9" s="30" t="s">
        <v>84</v>
      </c>
      <c r="F9" s="30" t="s">
        <v>85</v>
      </c>
      <c r="G9" s="225" t="s">
        <v>92</v>
      </c>
      <c r="H9" s="30" t="s">
        <v>93</v>
      </c>
      <c r="I9" s="31">
        <v>31528.7</v>
      </c>
      <c r="J9" s="32">
        <v>50107.9</v>
      </c>
      <c r="K9" s="33">
        <v>25081.4</v>
      </c>
      <c r="L9" s="33">
        <v>35781.300000000003</v>
      </c>
      <c r="M9" s="32">
        <v>35447.1</v>
      </c>
      <c r="N9" s="32">
        <v>35427.1</v>
      </c>
      <c r="O9" s="32">
        <v>35427.1</v>
      </c>
      <c r="P9" s="32">
        <f t="shared" si="0"/>
        <v>187937.90000000002</v>
      </c>
      <c r="Q9" s="41"/>
      <c r="R9" s="35" t="s">
        <v>94</v>
      </c>
      <c r="S9" s="35">
        <f t="shared" ref="S9:Y9" si="4">I12+I13+I19+I20+I21+I22+I24+I25+I26</f>
        <v>37354.199999999997</v>
      </c>
      <c r="T9" s="35">
        <f t="shared" si="4"/>
        <v>41941.000000000007</v>
      </c>
      <c r="U9" s="36">
        <f t="shared" si="4"/>
        <v>20071.300000000003</v>
      </c>
      <c r="V9" s="36">
        <f t="shared" si="4"/>
        <v>28086.9</v>
      </c>
      <c r="W9" s="36">
        <f t="shared" si="4"/>
        <v>32351.999999999996</v>
      </c>
      <c r="X9" s="36">
        <f t="shared" si="4"/>
        <v>32351.999999999996</v>
      </c>
      <c r="Y9" s="36">
        <f t="shared" si="4"/>
        <v>0</v>
      </c>
      <c r="Z9" s="35">
        <v>33919.9</v>
      </c>
      <c r="AA9" s="35">
        <f t="shared" si="3"/>
        <v>16188</v>
      </c>
    </row>
    <row r="10" spans="1:27" ht="12.75" customHeight="1" x14ac:dyDescent="0.2">
      <c r="A10" s="40"/>
      <c r="B10" s="224"/>
      <c r="C10" s="222"/>
      <c r="D10" s="29" t="s">
        <v>83</v>
      </c>
      <c r="E10" s="30" t="s">
        <v>84</v>
      </c>
      <c r="F10" s="30" t="s">
        <v>85</v>
      </c>
      <c r="G10" s="226"/>
      <c r="H10" s="30" t="s">
        <v>87</v>
      </c>
      <c r="I10" s="31">
        <v>694.8</v>
      </c>
      <c r="J10" s="32">
        <v>1132.7</v>
      </c>
      <c r="K10" s="33">
        <v>0</v>
      </c>
      <c r="L10" s="33">
        <v>1132.5999999999999</v>
      </c>
      <c r="M10" s="32">
        <v>0</v>
      </c>
      <c r="N10" s="32">
        <v>0</v>
      </c>
      <c r="O10" s="32">
        <v>0</v>
      </c>
      <c r="P10" s="32">
        <f t="shared" si="0"/>
        <v>1827.5</v>
      </c>
      <c r="Q10" s="41"/>
      <c r="R10" s="42" t="s">
        <v>95</v>
      </c>
      <c r="S10" s="42">
        <f t="shared" ref="S10:Y10" si="5">I15</f>
        <v>9168.9</v>
      </c>
      <c r="T10" s="42">
        <f t="shared" si="5"/>
        <v>0</v>
      </c>
      <c r="U10" s="43">
        <f t="shared" si="5"/>
        <v>0</v>
      </c>
      <c r="V10" s="43">
        <f t="shared" si="5"/>
        <v>0</v>
      </c>
      <c r="W10" s="43">
        <f t="shared" si="5"/>
        <v>0</v>
      </c>
      <c r="X10" s="43">
        <f t="shared" si="5"/>
        <v>0</v>
      </c>
      <c r="Y10" s="43">
        <f t="shared" si="5"/>
        <v>0</v>
      </c>
      <c r="Z10" s="35">
        <v>1132.7</v>
      </c>
      <c r="AA10" s="35">
        <f t="shared" si="3"/>
        <v>0</v>
      </c>
    </row>
    <row r="11" spans="1:27" ht="12.75" customHeight="1" x14ac:dyDescent="0.2">
      <c r="A11" s="40"/>
      <c r="B11" s="213"/>
      <c r="C11" s="222"/>
      <c r="D11" s="29" t="s">
        <v>83</v>
      </c>
      <c r="E11" s="30" t="s">
        <v>84</v>
      </c>
      <c r="F11" s="30" t="s">
        <v>85</v>
      </c>
      <c r="G11" s="227"/>
      <c r="H11" s="30" t="s">
        <v>96</v>
      </c>
      <c r="I11" s="31">
        <v>30</v>
      </c>
      <c r="J11" s="32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f t="shared" si="0"/>
        <v>30</v>
      </c>
      <c r="Q11" s="41"/>
      <c r="R11" s="44"/>
      <c r="S11" s="44"/>
      <c r="T11" s="44"/>
      <c r="U11" s="45"/>
      <c r="V11" s="45"/>
      <c r="W11" s="44"/>
      <c r="X11" s="44"/>
      <c r="Y11" s="44"/>
      <c r="Z11" s="35">
        <v>0</v>
      </c>
      <c r="AA11" s="35">
        <f t="shared" si="3"/>
        <v>0</v>
      </c>
    </row>
    <row r="12" spans="1:27" ht="12.75" customHeight="1" x14ac:dyDescent="0.2">
      <c r="A12" s="40"/>
      <c r="B12" s="212" t="s">
        <v>97</v>
      </c>
      <c r="C12" s="222"/>
      <c r="D12" s="29" t="s">
        <v>94</v>
      </c>
      <c r="E12" s="30" t="s">
        <v>84</v>
      </c>
      <c r="F12" s="30" t="s">
        <v>85</v>
      </c>
      <c r="G12" s="225" t="s">
        <v>98</v>
      </c>
      <c r="H12" s="30" t="s">
        <v>93</v>
      </c>
      <c r="I12" s="31">
        <v>32723.4</v>
      </c>
      <c r="J12" s="32">
        <f>36788.9-8.7</f>
        <v>36780.200000000004</v>
      </c>
      <c r="K12" s="33">
        <v>17350.8</v>
      </c>
      <c r="L12" s="33">
        <v>23857.599999999999</v>
      </c>
      <c r="M12" s="32">
        <v>30317.1</v>
      </c>
      <c r="N12" s="32">
        <v>30317.1</v>
      </c>
      <c r="O12" s="32">
        <v>0</v>
      </c>
      <c r="P12" s="32">
        <f t="shared" si="0"/>
        <v>130137.80000000002</v>
      </c>
      <c r="Q12" s="41"/>
      <c r="R12" s="44"/>
      <c r="S12" s="44"/>
      <c r="T12" s="44"/>
      <c r="U12" s="45"/>
      <c r="V12" s="45"/>
      <c r="W12" s="44"/>
      <c r="X12" s="44"/>
      <c r="Y12" s="44"/>
      <c r="Z12" s="35">
        <v>23257.4</v>
      </c>
      <c r="AA12" s="35">
        <f t="shared" si="3"/>
        <v>13522.800000000003</v>
      </c>
    </row>
    <row r="13" spans="1:27" ht="12.75" customHeight="1" x14ac:dyDescent="0.2">
      <c r="A13" s="40"/>
      <c r="B13" s="213"/>
      <c r="C13" s="222"/>
      <c r="D13" s="29" t="s">
        <v>94</v>
      </c>
      <c r="E13" s="30" t="s">
        <v>84</v>
      </c>
      <c r="F13" s="30" t="s">
        <v>85</v>
      </c>
      <c r="G13" s="227"/>
      <c r="H13" s="30" t="s">
        <v>87</v>
      </c>
      <c r="I13" s="31">
        <v>180.9</v>
      </c>
      <c r="J13" s="32">
        <f>185.3+8.7</f>
        <v>194</v>
      </c>
      <c r="K13" s="33">
        <v>0</v>
      </c>
      <c r="L13" s="33">
        <v>194</v>
      </c>
      <c r="M13" s="32">
        <v>0</v>
      </c>
      <c r="N13" s="32">
        <v>0</v>
      </c>
      <c r="O13" s="32">
        <v>0</v>
      </c>
      <c r="P13" s="32">
        <f t="shared" si="0"/>
        <v>374.9</v>
      </c>
      <c r="Q13" s="41"/>
      <c r="R13" s="44"/>
      <c r="S13" s="44"/>
      <c r="T13" s="44"/>
      <c r="U13" s="45"/>
      <c r="V13" s="45"/>
      <c r="W13" s="44"/>
      <c r="X13" s="44"/>
      <c r="Y13" s="44"/>
      <c r="Z13" s="35">
        <v>194</v>
      </c>
      <c r="AA13" s="35">
        <f t="shared" si="3"/>
        <v>0</v>
      </c>
    </row>
    <row r="14" spans="1:27" ht="12.75" customHeight="1" x14ac:dyDescent="0.2">
      <c r="A14" s="29"/>
      <c r="B14" s="46" t="s">
        <v>99</v>
      </c>
      <c r="C14" s="222"/>
      <c r="D14" s="29" t="s">
        <v>83</v>
      </c>
      <c r="E14" s="30" t="s">
        <v>84</v>
      </c>
      <c r="F14" s="30" t="s">
        <v>85</v>
      </c>
      <c r="G14" s="30" t="s">
        <v>100</v>
      </c>
      <c r="H14" s="30" t="s">
        <v>93</v>
      </c>
      <c r="I14" s="31">
        <v>2.4</v>
      </c>
      <c r="J14" s="32">
        <v>2.7</v>
      </c>
      <c r="K14" s="33"/>
      <c r="L14" s="33"/>
      <c r="M14" s="32">
        <v>2.4</v>
      </c>
      <c r="N14" s="32">
        <v>2.4</v>
      </c>
      <c r="O14" s="32">
        <v>2.4</v>
      </c>
      <c r="P14" s="32">
        <f t="shared" si="0"/>
        <v>12.3</v>
      </c>
      <c r="Q14" s="47" t="s">
        <v>101</v>
      </c>
      <c r="R14" s="44"/>
      <c r="S14" s="44"/>
      <c r="T14" s="44"/>
      <c r="U14" s="45"/>
      <c r="V14" s="45"/>
      <c r="W14" s="44"/>
      <c r="X14" s="44"/>
      <c r="Y14" s="44"/>
      <c r="Z14" s="35">
        <v>2.7</v>
      </c>
      <c r="AA14" s="35">
        <f t="shared" si="3"/>
        <v>0</v>
      </c>
    </row>
    <row r="15" spans="1:27" ht="12.75" customHeight="1" x14ac:dyDescent="0.2">
      <c r="A15" s="29"/>
      <c r="B15" s="21" t="s">
        <v>102</v>
      </c>
      <c r="C15" s="222"/>
      <c r="D15" s="29" t="s">
        <v>103</v>
      </c>
      <c r="E15" s="30" t="s">
        <v>84</v>
      </c>
      <c r="F15" s="30" t="s">
        <v>85</v>
      </c>
      <c r="G15" s="30" t="s">
        <v>104</v>
      </c>
      <c r="H15" s="30" t="s">
        <v>87</v>
      </c>
      <c r="I15" s="31">
        <v>9168.9</v>
      </c>
      <c r="J15" s="32">
        <v>0</v>
      </c>
      <c r="K15" s="33"/>
      <c r="L15" s="33"/>
      <c r="M15" s="32">
        <v>0</v>
      </c>
      <c r="N15" s="32">
        <v>0</v>
      </c>
      <c r="O15" s="32">
        <v>0</v>
      </c>
      <c r="P15" s="32">
        <f t="shared" si="0"/>
        <v>9168.9</v>
      </c>
      <c r="Q15" s="48" t="s">
        <v>105</v>
      </c>
      <c r="R15" s="44"/>
      <c r="S15" s="44"/>
      <c r="T15" s="44"/>
      <c r="U15" s="45"/>
      <c r="V15" s="45"/>
      <c r="W15" s="44"/>
      <c r="X15" s="44"/>
      <c r="Y15" s="44"/>
      <c r="Z15" s="35">
        <v>0</v>
      </c>
      <c r="AA15" s="35">
        <f t="shared" si="3"/>
        <v>0</v>
      </c>
    </row>
    <row r="16" spans="1:27" ht="12.75" customHeight="1" x14ac:dyDescent="0.2">
      <c r="A16" s="29"/>
      <c r="B16" s="46" t="s">
        <v>106</v>
      </c>
      <c r="C16" s="222"/>
      <c r="D16" s="8" t="s">
        <v>83</v>
      </c>
      <c r="E16" s="10" t="s">
        <v>84</v>
      </c>
      <c r="F16" s="10" t="s">
        <v>85</v>
      </c>
      <c r="G16" s="10" t="s">
        <v>107</v>
      </c>
      <c r="H16" s="10" t="s">
        <v>87</v>
      </c>
      <c r="I16" s="31">
        <v>982.7</v>
      </c>
      <c r="J16" s="32">
        <v>0</v>
      </c>
      <c r="K16" s="33"/>
      <c r="L16" s="33"/>
      <c r="M16" s="32">
        <v>0</v>
      </c>
      <c r="N16" s="32">
        <v>0</v>
      </c>
      <c r="O16" s="32">
        <v>0</v>
      </c>
      <c r="P16" s="32">
        <f t="shared" si="0"/>
        <v>982.7</v>
      </c>
      <c r="Q16" s="47" t="s">
        <v>108</v>
      </c>
      <c r="R16" s="44"/>
      <c r="S16" s="44"/>
      <c r="T16" s="44"/>
      <c r="U16" s="45"/>
      <c r="V16" s="45"/>
      <c r="W16" s="44"/>
      <c r="X16" s="44"/>
      <c r="Y16" s="44"/>
      <c r="Z16" s="35">
        <v>0</v>
      </c>
      <c r="AA16" s="35">
        <f t="shared" si="3"/>
        <v>0</v>
      </c>
    </row>
    <row r="17" spans="1:27" ht="12.75" customHeight="1" x14ac:dyDescent="0.2">
      <c r="A17" s="29"/>
      <c r="B17" s="46" t="s">
        <v>106</v>
      </c>
      <c r="C17" s="222"/>
      <c r="D17" s="8" t="s">
        <v>83</v>
      </c>
      <c r="E17" s="10" t="s">
        <v>84</v>
      </c>
      <c r="F17" s="10" t="s">
        <v>85</v>
      </c>
      <c r="G17" s="10" t="s">
        <v>109</v>
      </c>
      <c r="H17" s="10" t="s">
        <v>87</v>
      </c>
      <c r="I17" s="31">
        <v>0</v>
      </c>
      <c r="J17" s="32">
        <v>69.400000000000006</v>
      </c>
      <c r="K17" s="33"/>
      <c r="L17" s="33"/>
      <c r="M17" s="32">
        <v>0</v>
      </c>
      <c r="N17" s="32">
        <v>0</v>
      </c>
      <c r="O17" s="32">
        <v>0</v>
      </c>
      <c r="P17" s="32">
        <f t="shared" si="0"/>
        <v>69.400000000000006</v>
      </c>
      <c r="Q17" s="47" t="s">
        <v>108</v>
      </c>
      <c r="R17" s="44"/>
      <c r="S17" s="44"/>
      <c r="T17" s="44"/>
      <c r="U17" s="45"/>
      <c r="V17" s="45"/>
      <c r="W17" s="44"/>
      <c r="X17" s="44"/>
      <c r="Y17" s="44"/>
      <c r="Z17" s="35">
        <v>0</v>
      </c>
      <c r="AA17" s="35">
        <f t="shared" si="3"/>
        <v>69.400000000000006</v>
      </c>
    </row>
    <row r="18" spans="1:27" ht="12.75" customHeight="1" x14ac:dyDescent="0.2">
      <c r="A18" s="29"/>
      <c r="B18" s="46" t="s">
        <v>106</v>
      </c>
      <c r="C18" s="222"/>
      <c r="D18" s="8" t="s">
        <v>83</v>
      </c>
      <c r="E18" s="10" t="s">
        <v>84</v>
      </c>
      <c r="F18" s="10" t="s">
        <v>85</v>
      </c>
      <c r="G18" s="10" t="s">
        <v>110</v>
      </c>
      <c r="H18" s="10" t="s">
        <v>87</v>
      </c>
      <c r="I18" s="31">
        <v>0</v>
      </c>
      <c r="J18" s="32">
        <v>3</v>
      </c>
      <c r="K18" s="33">
        <v>0</v>
      </c>
      <c r="L18" s="33">
        <v>3</v>
      </c>
      <c r="M18" s="32">
        <v>0</v>
      </c>
      <c r="N18" s="32">
        <v>0</v>
      </c>
      <c r="O18" s="32">
        <v>0</v>
      </c>
      <c r="P18" s="32">
        <f>I18+J18+M18+N18+O18</f>
        <v>3</v>
      </c>
      <c r="Q18" s="47" t="s">
        <v>108</v>
      </c>
      <c r="R18" s="44"/>
      <c r="S18" s="44"/>
      <c r="T18" s="44"/>
      <c r="U18" s="45"/>
      <c r="V18" s="45"/>
      <c r="W18" s="44"/>
      <c r="X18" s="44"/>
      <c r="Y18" s="44"/>
      <c r="Z18" s="35">
        <v>3</v>
      </c>
      <c r="AA18" s="35">
        <f t="shared" si="3"/>
        <v>0</v>
      </c>
    </row>
    <row r="19" spans="1:27" ht="12.75" customHeight="1" x14ac:dyDescent="0.2">
      <c r="A19" s="29"/>
      <c r="B19" s="46" t="s">
        <v>106</v>
      </c>
      <c r="C19" s="222"/>
      <c r="D19" s="29" t="s">
        <v>94</v>
      </c>
      <c r="E19" s="10" t="s">
        <v>84</v>
      </c>
      <c r="F19" s="10" t="s">
        <v>85</v>
      </c>
      <c r="G19" s="10" t="s">
        <v>111</v>
      </c>
      <c r="H19" s="10" t="s">
        <v>87</v>
      </c>
      <c r="I19" s="31">
        <v>0</v>
      </c>
      <c r="J19" s="32">
        <v>297.3</v>
      </c>
      <c r="K19" s="33">
        <v>0</v>
      </c>
      <c r="L19" s="33">
        <v>256.39999999999998</v>
      </c>
      <c r="M19" s="32">
        <v>0</v>
      </c>
      <c r="N19" s="32">
        <v>0</v>
      </c>
      <c r="O19" s="32">
        <v>0</v>
      </c>
      <c r="P19" s="32">
        <f t="shared" si="0"/>
        <v>297.3</v>
      </c>
      <c r="Q19" s="47" t="s">
        <v>108</v>
      </c>
      <c r="R19" s="44"/>
      <c r="S19" s="44"/>
      <c r="T19" s="44"/>
      <c r="U19" s="45"/>
      <c r="V19" s="45"/>
      <c r="W19" s="44"/>
      <c r="X19" s="44"/>
      <c r="Y19" s="44"/>
      <c r="Z19" s="35">
        <v>0</v>
      </c>
      <c r="AA19" s="35">
        <f t="shared" si="3"/>
        <v>297.3</v>
      </c>
    </row>
    <row r="20" spans="1:27" ht="12.75" customHeight="1" x14ac:dyDescent="0.2">
      <c r="A20" s="29"/>
      <c r="B20" s="46" t="s">
        <v>112</v>
      </c>
      <c r="C20" s="222"/>
      <c r="D20" s="29" t="s">
        <v>94</v>
      </c>
      <c r="E20" s="30" t="s">
        <v>84</v>
      </c>
      <c r="F20" s="30" t="s">
        <v>85</v>
      </c>
      <c r="G20" s="30" t="s">
        <v>113</v>
      </c>
      <c r="H20" s="30" t="s">
        <v>93</v>
      </c>
      <c r="I20" s="31">
        <v>2350.6</v>
      </c>
      <c r="J20" s="32">
        <v>2634.6</v>
      </c>
      <c r="K20" s="33">
        <v>1654.2</v>
      </c>
      <c r="L20" s="33">
        <v>2228.1999999999998</v>
      </c>
      <c r="M20" s="32">
        <v>0</v>
      </c>
      <c r="N20" s="32">
        <v>0</v>
      </c>
      <c r="O20" s="32">
        <v>0</v>
      </c>
      <c r="P20" s="32">
        <f t="shared" si="0"/>
        <v>4985.2</v>
      </c>
      <c r="Q20" s="47" t="s">
        <v>114</v>
      </c>
      <c r="R20" s="44"/>
      <c r="S20" s="44"/>
      <c r="T20" s="44"/>
      <c r="U20" s="45"/>
      <c r="V20" s="45"/>
      <c r="W20" s="44"/>
      <c r="X20" s="44"/>
      <c r="Y20" s="44"/>
      <c r="Z20" s="35">
        <v>2216.6</v>
      </c>
      <c r="AA20" s="35">
        <f t="shared" si="3"/>
        <v>418</v>
      </c>
    </row>
    <row r="21" spans="1:27" ht="12.75" customHeight="1" x14ac:dyDescent="0.2">
      <c r="A21" s="29"/>
      <c r="B21" s="21" t="s">
        <v>115</v>
      </c>
      <c r="C21" s="222"/>
      <c r="D21" s="29" t="s">
        <v>94</v>
      </c>
      <c r="E21" s="30" t="s">
        <v>84</v>
      </c>
      <c r="F21" s="30" t="s">
        <v>85</v>
      </c>
      <c r="G21" s="30" t="s">
        <v>116</v>
      </c>
      <c r="H21" s="30" t="s">
        <v>87</v>
      </c>
      <c r="I21" s="31">
        <v>421.6</v>
      </c>
      <c r="J21" s="32">
        <v>0</v>
      </c>
      <c r="K21" s="33">
        <v>0</v>
      </c>
      <c r="L21" s="33">
        <v>0</v>
      </c>
      <c r="M21" s="32">
        <v>0</v>
      </c>
      <c r="N21" s="32">
        <v>0</v>
      </c>
      <c r="O21" s="32">
        <v>0</v>
      </c>
      <c r="P21" s="32">
        <f t="shared" si="0"/>
        <v>421.6</v>
      </c>
      <c r="Q21" s="49" t="s">
        <v>117</v>
      </c>
      <c r="R21" s="44"/>
      <c r="S21" s="44"/>
      <c r="T21" s="44"/>
      <c r="U21" s="45"/>
      <c r="V21" s="45"/>
      <c r="W21" s="44"/>
      <c r="X21" s="44"/>
      <c r="Y21" s="44"/>
      <c r="Z21" s="35">
        <v>0</v>
      </c>
      <c r="AA21" s="35">
        <f t="shared" si="3"/>
        <v>0</v>
      </c>
    </row>
    <row r="22" spans="1:27" ht="12.75" customHeight="1" x14ac:dyDescent="0.2">
      <c r="A22" s="29"/>
      <c r="B22" s="21" t="s">
        <v>118</v>
      </c>
      <c r="C22" s="222"/>
      <c r="D22" s="29" t="s">
        <v>94</v>
      </c>
      <c r="E22" s="30" t="s">
        <v>84</v>
      </c>
      <c r="F22" s="30" t="s">
        <v>85</v>
      </c>
      <c r="G22" s="30" t="s">
        <v>119</v>
      </c>
      <c r="H22" s="30" t="s">
        <v>87</v>
      </c>
      <c r="I22" s="31">
        <v>255</v>
      </c>
      <c r="J22" s="32">
        <v>244.8</v>
      </c>
      <c r="K22" s="33">
        <v>122.4</v>
      </c>
      <c r="L22" s="33">
        <v>157.80000000000001</v>
      </c>
      <c r="M22" s="32">
        <v>244.8</v>
      </c>
      <c r="N22" s="32">
        <v>244.8</v>
      </c>
      <c r="O22" s="32">
        <v>0</v>
      </c>
      <c r="P22" s="32">
        <f t="shared" si="0"/>
        <v>989.40000000000009</v>
      </c>
      <c r="Q22" s="49" t="s">
        <v>120</v>
      </c>
      <c r="R22" s="44"/>
      <c r="S22" s="44"/>
      <c r="T22" s="44"/>
      <c r="U22" s="45"/>
      <c r="V22" s="45"/>
      <c r="W22" s="44"/>
      <c r="X22" s="44"/>
      <c r="Y22" s="44"/>
      <c r="Z22" s="35">
        <v>157.80000000000001</v>
      </c>
      <c r="AA22" s="35">
        <f t="shared" si="3"/>
        <v>87</v>
      </c>
    </row>
    <row r="23" spans="1:27" ht="12.75" customHeight="1" x14ac:dyDescent="0.2">
      <c r="A23" s="29"/>
      <c r="B23" s="21" t="s">
        <v>121</v>
      </c>
      <c r="C23" s="222"/>
      <c r="D23" s="29" t="s">
        <v>83</v>
      </c>
      <c r="E23" s="30" t="s">
        <v>84</v>
      </c>
      <c r="F23" s="30" t="s">
        <v>85</v>
      </c>
      <c r="G23" s="30" t="s">
        <v>122</v>
      </c>
      <c r="H23" s="30" t="s">
        <v>87</v>
      </c>
      <c r="I23" s="31">
        <v>748</v>
      </c>
      <c r="J23" s="32">
        <v>0</v>
      </c>
      <c r="K23" s="33">
        <v>0</v>
      </c>
      <c r="L23" s="33">
        <v>0</v>
      </c>
      <c r="M23" s="32">
        <v>0</v>
      </c>
      <c r="N23" s="32">
        <v>0</v>
      </c>
      <c r="O23" s="32">
        <v>0</v>
      </c>
      <c r="P23" s="32">
        <f t="shared" si="0"/>
        <v>748</v>
      </c>
      <c r="Q23" s="49" t="s">
        <v>123</v>
      </c>
      <c r="R23" s="44"/>
      <c r="S23" s="44"/>
      <c r="T23" s="44"/>
      <c r="U23" s="45"/>
      <c r="V23" s="45"/>
      <c r="W23" s="44"/>
      <c r="X23" s="44"/>
      <c r="Y23" s="44"/>
      <c r="Z23" s="35">
        <v>0</v>
      </c>
      <c r="AA23" s="35">
        <f t="shared" si="3"/>
        <v>0</v>
      </c>
    </row>
    <row r="24" spans="1:27" ht="12.75" customHeight="1" x14ac:dyDescent="0.2">
      <c r="A24" s="221"/>
      <c r="B24" s="212" t="s">
        <v>124</v>
      </c>
      <c r="C24" s="222"/>
      <c r="D24" s="8" t="s">
        <v>94</v>
      </c>
      <c r="E24" s="30" t="s">
        <v>84</v>
      </c>
      <c r="F24" s="30" t="s">
        <v>125</v>
      </c>
      <c r="G24" s="225" t="s">
        <v>126</v>
      </c>
      <c r="H24" s="50">
        <v>244</v>
      </c>
      <c r="I24" s="31">
        <v>10</v>
      </c>
      <c r="J24" s="32">
        <v>10</v>
      </c>
      <c r="K24" s="33">
        <v>0</v>
      </c>
      <c r="L24" s="33">
        <v>0</v>
      </c>
      <c r="M24" s="32">
        <v>10</v>
      </c>
      <c r="N24" s="32">
        <v>10</v>
      </c>
      <c r="O24" s="32">
        <v>0</v>
      </c>
      <c r="P24" s="32">
        <f t="shared" si="0"/>
        <v>40</v>
      </c>
      <c r="Q24" s="49"/>
      <c r="R24" s="32"/>
      <c r="S24" s="13">
        <v>14</v>
      </c>
      <c r="T24" s="13">
        <v>15</v>
      </c>
      <c r="U24" s="17">
        <v>15</v>
      </c>
      <c r="V24" s="17">
        <v>16</v>
      </c>
      <c r="W24" s="13">
        <v>17</v>
      </c>
      <c r="X24" s="13">
        <v>18</v>
      </c>
      <c r="Y24" s="13" t="s">
        <v>80</v>
      </c>
      <c r="Z24" s="35">
        <v>0</v>
      </c>
      <c r="AA24" s="35">
        <f t="shared" si="3"/>
        <v>10</v>
      </c>
    </row>
    <row r="25" spans="1:27" ht="12.75" customHeight="1" x14ac:dyDescent="0.2">
      <c r="A25" s="222"/>
      <c r="B25" s="224"/>
      <c r="C25" s="222"/>
      <c r="D25" s="8" t="s">
        <v>94</v>
      </c>
      <c r="E25" s="30" t="s">
        <v>84</v>
      </c>
      <c r="F25" s="30" t="s">
        <v>125</v>
      </c>
      <c r="G25" s="226"/>
      <c r="H25" s="30" t="s">
        <v>127</v>
      </c>
      <c r="I25" s="31">
        <v>1412.7</v>
      </c>
      <c r="J25" s="32">
        <v>0</v>
      </c>
      <c r="K25" s="33"/>
      <c r="L25" s="33"/>
      <c r="M25" s="32">
        <v>0</v>
      </c>
      <c r="N25" s="32">
        <v>0</v>
      </c>
      <c r="O25" s="32">
        <v>0</v>
      </c>
      <c r="P25" s="32">
        <f>I25+J25+M25+N25+O25</f>
        <v>1412.7</v>
      </c>
      <c r="Q25" s="47"/>
      <c r="R25" s="51"/>
      <c r="S25" s="51"/>
      <c r="T25" s="51"/>
      <c r="U25" s="52"/>
      <c r="V25" s="52"/>
      <c r="W25" s="51"/>
      <c r="X25" s="51"/>
      <c r="Y25" s="51"/>
      <c r="Z25" s="35">
        <v>0</v>
      </c>
      <c r="AA25" s="35">
        <f t="shared" si="3"/>
        <v>0</v>
      </c>
    </row>
    <row r="26" spans="1:27" ht="12.75" customHeight="1" x14ac:dyDescent="0.2">
      <c r="A26" s="223"/>
      <c r="B26" s="213"/>
      <c r="C26" s="222"/>
      <c r="D26" s="8" t="s">
        <v>94</v>
      </c>
      <c r="E26" s="30" t="s">
        <v>84</v>
      </c>
      <c r="F26" s="30" t="s">
        <v>125</v>
      </c>
      <c r="G26" s="227"/>
      <c r="H26" s="30" t="s">
        <v>128</v>
      </c>
      <c r="I26" s="31"/>
      <c r="J26" s="32">
        <v>1780.1</v>
      </c>
      <c r="K26" s="33">
        <v>943.9</v>
      </c>
      <c r="L26" s="33">
        <v>1392.9</v>
      </c>
      <c r="M26" s="32">
        <v>1780.1</v>
      </c>
      <c r="N26" s="32">
        <v>1780.1</v>
      </c>
      <c r="O26" s="32">
        <v>0</v>
      </c>
      <c r="P26" s="32">
        <f t="shared" si="0"/>
        <v>5340.2999999999993</v>
      </c>
      <c r="Q26" s="47"/>
      <c r="R26" s="53" t="s">
        <v>72</v>
      </c>
      <c r="S26" s="53">
        <f>S27+S28</f>
        <v>332293.59999999998</v>
      </c>
      <c r="T26" s="53">
        <f t="shared" ref="T26:Y26" si="6">T27+T28+T29</f>
        <v>343358.89999999997</v>
      </c>
      <c r="U26" s="54">
        <f t="shared" si="6"/>
        <v>185682.2</v>
      </c>
      <c r="V26" s="54">
        <f t="shared" si="6"/>
        <v>233015.5</v>
      </c>
      <c r="W26" s="54">
        <f t="shared" si="6"/>
        <v>336988.7</v>
      </c>
      <c r="X26" s="54">
        <f t="shared" si="6"/>
        <v>315385.5</v>
      </c>
      <c r="Y26" s="54">
        <f t="shared" si="6"/>
        <v>75592.399999999994</v>
      </c>
      <c r="Z26" s="35">
        <v>1392.9</v>
      </c>
      <c r="AA26" s="35">
        <f t="shared" si="3"/>
        <v>387.19999999999982</v>
      </c>
    </row>
    <row r="27" spans="1:27" ht="12.75" customHeight="1" x14ac:dyDescent="0.2">
      <c r="A27" s="29"/>
      <c r="B27" s="21" t="s">
        <v>129</v>
      </c>
      <c r="C27" s="223"/>
      <c r="D27" s="29">
        <v>1</v>
      </c>
      <c r="E27" s="30"/>
      <c r="F27" s="30"/>
      <c r="G27" s="30"/>
      <c r="H27" s="30"/>
      <c r="I27" s="31">
        <f>SUBTOTAL(9,I7:I26)</f>
        <v>81670.452999999994</v>
      </c>
      <c r="J27" s="32">
        <f>SUM(J7:J26)</f>
        <v>93586.8</v>
      </c>
      <c r="K27" s="33">
        <f>SUM(K7:K26)</f>
        <v>45422.8</v>
      </c>
      <c r="L27" s="33">
        <f>SUM(L7:L26)</f>
        <v>65273.9</v>
      </c>
      <c r="M27" s="32">
        <f t="shared" ref="M27:AA27" si="7">SUM(M7:M26)</f>
        <v>67855.599999999991</v>
      </c>
      <c r="N27" s="32">
        <f t="shared" si="7"/>
        <v>68081.5</v>
      </c>
      <c r="O27" s="32">
        <f t="shared" si="7"/>
        <v>35729.5</v>
      </c>
      <c r="P27" s="32">
        <f t="shared" si="7"/>
        <v>346923.85300000012</v>
      </c>
      <c r="Q27" s="32">
        <f t="shared" si="7"/>
        <v>0</v>
      </c>
      <c r="R27" s="35" t="s">
        <v>83</v>
      </c>
      <c r="S27" s="35">
        <f t="shared" ref="S27:Y27" si="8">I29+I30+I33+I34+I36+I37+I41+I42+I43+I44+I45+I46+I56+I57</f>
        <v>93808.2</v>
      </c>
      <c r="T27" s="35">
        <f t="shared" si="8"/>
        <v>90433.499999999985</v>
      </c>
      <c r="U27" s="36">
        <f t="shared" si="8"/>
        <v>50478.5</v>
      </c>
      <c r="V27" s="36">
        <f t="shared" si="8"/>
        <v>72067.3</v>
      </c>
      <c r="W27" s="36">
        <f t="shared" si="8"/>
        <v>77494.3</v>
      </c>
      <c r="X27" s="36">
        <f t="shared" si="8"/>
        <v>75592.399999999994</v>
      </c>
      <c r="Y27" s="36">
        <f t="shared" si="8"/>
        <v>75592.399999999994</v>
      </c>
      <c r="Z27" s="32">
        <f t="shared" si="7"/>
        <v>62577.1</v>
      </c>
      <c r="AA27" s="32">
        <f t="shared" si="7"/>
        <v>31009.700000000004</v>
      </c>
    </row>
    <row r="28" spans="1:27" ht="12.75" customHeight="1" x14ac:dyDescent="0.2">
      <c r="A28" s="55" t="s">
        <v>130</v>
      </c>
      <c r="B28" s="51"/>
      <c r="C28" s="51"/>
      <c r="D28" s="51"/>
      <c r="E28" s="51"/>
      <c r="F28" s="51"/>
      <c r="G28" s="51"/>
      <c r="H28" s="51"/>
      <c r="I28" s="51"/>
      <c r="J28" s="51"/>
      <c r="K28" s="56"/>
      <c r="L28" s="56"/>
      <c r="M28" s="51"/>
      <c r="N28" s="51"/>
      <c r="O28" s="51"/>
      <c r="P28" s="51"/>
      <c r="Q28" s="51"/>
      <c r="R28" s="42" t="s">
        <v>94</v>
      </c>
      <c r="S28" s="42">
        <f>I31+I32+I35+I38+I39+I47+I48+I49+I50+I51+I52+I53+I54+I55</f>
        <v>238485.39999999997</v>
      </c>
      <c r="T28" s="42">
        <f t="shared" ref="T28:Y28" si="9">J31+J32+J35+J38+J47+J48+J49+J50+J51+J52+J53+J54+J55</f>
        <v>251529.3</v>
      </c>
      <c r="U28" s="43">
        <f t="shared" si="9"/>
        <v>135203.70000000001</v>
      </c>
      <c r="V28" s="43">
        <f t="shared" si="9"/>
        <v>160948.20000000001</v>
      </c>
      <c r="W28" s="43">
        <f t="shared" si="9"/>
        <v>259494.39999999999</v>
      </c>
      <c r="X28" s="43">
        <f t="shared" si="9"/>
        <v>239793.1</v>
      </c>
      <c r="Y28" s="43">
        <f t="shared" si="9"/>
        <v>0</v>
      </c>
      <c r="Z28" s="51"/>
      <c r="AA28" s="51"/>
    </row>
    <row r="29" spans="1:27" ht="12.75" customHeight="1" x14ac:dyDescent="0.2">
      <c r="A29" s="29"/>
      <c r="B29" s="38" t="s">
        <v>131</v>
      </c>
      <c r="C29" s="221"/>
      <c r="D29" s="29" t="s">
        <v>83</v>
      </c>
      <c r="E29" s="30" t="s">
        <v>84</v>
      </c>
      <c r="F29" s="30" t="s">
        <v>132</v>
      </c>
      <c r="G29" s="30" t="s">
        <v>133</v>
      </c>
      <c r="H29" s="30" t="s">
        <v>87</v>
      </c>
      <c r="I29" s="31">
        <v>1286.5</v>
      </c>
      <c r="J29" s="32">
        <v>2877.5</v>
      </c>
      <c r="K29" s="33">
        <v>55.1</v>
      </c>
      <c r="L29" s="33">
        <v>2082.6999999999998</v>
      </c>
      <c r="M29" s="32">
        <v>0</v>
      </c>
      <c r="N29" s="32">
        <v>1224.2</v>
      </c>
      <c r="O29" s="32">
        <v>1224.2</v>
      </c>
      <c r="P29" s="32">
        <f>I29+J29+M29+N29+O29</f>
        <v>6612.4</v>
      </c>
      <c r="Q29" s="34" t="s">
        <v>134</v>
      </c>
      <c r="R29" s="42" t="s">
        <v>103</v>
      </c>
      <c r="S29" s="42">
        <f t="shared" ref="S29:Y29" si="10">I40+I39</f>
        <v>0</v>
      </c>
      <c r="T29" s="42">
        <f t="shared" si="10"/>
        <v>1396.1</v>
      </c>
      <c r="U29" s="43">
        <f t="shared" si="10"/>
        <v>0</v>
      </c>
      <c r="V29" s="43">
        <f t="shared" si="10"/>
        <v>0</v>
      </c>
      <c r="W29" s="43">
        <f t="shared" si="10"/>
        <v>0</v>
      </c>
      <c r="X29" s="43">
        <f t="shared" si="10"/>
        <v>0</v>
      </c>
      <c r="Y29" s="43">
        <f t="shared" si="10"/>
        <v>0</v>
      </c>
      <c r="Z29" s="35">
        <v>566</v>
      </c>
      <c r="AA29" s="35">
        <f t="shared" si="3"/>
        <v>2311.5</v>
      </c>
    </row>
    <row r="30" spans="1:27" ht="12.75" customHeight="1" x14ac:dyDescent="0.2">
      <c r="A30" s="29"/>
      <c r="B30" s="21" t="s">
        <v>135</v>
      </c>
      <c r="C30" s="222"/>
      <c r="D30" s="29" t="s">
        <v>83</v>
      </c>
      <c r="E30" s="30" t="s">
        <v>136</v>
      </c>
      <c r="F30" s="57" t="s">
        <v>132</v>
      </c>
      <c r="G30" s="30" t="s">
        <v>137</v>
      </c>
      <c r="H30" s="30" t="s">
        <v>138</v>
      </c>
      <c r="I30" s="31">
        <v>0</v>
      </c>
      <c r="J30" s="32">
        <v>1999.9</v>
      </c>
      <c r="K30" s="33">
        <v>0</v>
      </c>
      <c r="L30" s="33">
        <v>0</v>
      </c>
      <c r="M30" s="32">
        <v>2389.1</v>
      </c>
      <c r="N30" s="32">
        <v>0</v>
      </c>
      <c r="O30" s="32">
        <v>0</v>
      </c>
      <c r="P30" s="32">
        <f t="shared" ref="P30:P58" si="11">I30+J30+M30+N30+O30</f>
        <v>4389</v>
      </c>
      <c r="Q30" s="39" t="s">
        <v>139</v>
      </c>
      <c r="R30" s="42"/>
      <c r="S30" s="42"/>
      <c r="T30" s="42"/>
      <c r="U30" s="43"/>
      <c r="V30" s="43"/>
      <c r="W30" s="42"/>
      <c r="X30" s="42"/>
      <c r="Y30" s="37"/>
      <c r="Z30" s="35">
        <v>1999.9</v>
      </c>
      <c r="AA30" s="35">
        <f t="shared" si="3"/>
        <v>0</v>
      </c>
    </row>
    <row r="31" spans="1:27" ht="12.75" customHeight="1" x14ac:dyDescent="0.2">
      <c r="A31" s="29"/>
      <c r="B31" s="21" t="s">
        <v>140</v>
      </c>
      <c r="C31" s="222"/>
      <c r="D31" s="29" t="s">
        <v>94</v>
      </c>
      <c r="E31" s="30" t="s">
        <v>136</v>
      </c>
      <c r="F31" s="57" t="s">
        <v>132</v>
      </c>
      <c r="G31" s="30" t="s">
        <v>141</v>
      </c>
      <c r="H31" s="30" t="s">
        <v>138</v>
      </c>
      <c r="I31" s="31">
        <v>0</v>
      </c>
      <c r="J31" s="32">
        <v>18000</v>
      </c>
      <c r="K31" s="33">
        <v>0</v>
      </c>
      <c r="L31" s="33">
        <v>0</v>
      </c>
      <c r="M31" s="32">
        <v>19701.3</v>
      </c>
      <c r="N31" s="32">
        <v>0</v>
      </c>
      <c r="O31" s="32">
        <v>0</v>
      </c>
      <c r="P31" s="32">
        <f t="shared" si="11"/>
        <v>37701.300000000003</v>
      </c>
      <c r="Q31" s="39" t="s">
        <v>142</v>
      </c>
      <c r="R31" s="42"/>
      <c r="S31" s="42"/>
      <c r="T31" s="42"/>
      <c r="U31" s="43"/>
      <c r="V31" s="43"/>
      <c r="W31" s="42"/>
      <c r="X31" s="42"/>
      <c r="Y31" s="37"/>
      <c r="Z31" s="35">
        <v>18000</v>
      </c>
      <c r="AA31" s="35">
        <f t="shared" si="3"/>
        <v>0</v>
      </c>
    </row>
    <row r="32" spans="1:27" ht="12.75" customHeight="1" x14ac:dyDescent="0.2">
      <c r="A32" s="29"/>
      <c r="B32" s="7" t="s">
        <v>143</v>
      </c>
      <c r="C32" s="222"/>
      <c r="D32" s="29" t="s">
        <v>94</v>
      </c>
      <c r="E32" s="30" t="s">
        <v>84</v>
      </c>
      <c r="F32" s="57" t="s">
        <v>132</v>
      </c>
      <c r="G32" s="30" t="s">
        <v>144</v>
      </c>
      <c r="H32" s="30" t="s">
        <v>87</v>
      </c>
      <c r="I32" s="31">
        <v>0</v>
      </c>
      <c r="J32" s="32">
        <v>6320.9</v>
      </c>
      <c r="K32" s="33">
        <v>0</v>
      </c>
      <c r="L32" s="33">
        <v>0</v>
      </c>
      <c r="M32" s="32">
        <v>0</v>
      </c>
      <c r="N32" s="32">
        <v>0</v>
      </c>
      <c r="O32" s="32">
        <v>0</v>
      </c>
      <c r="P32" s="32">
        <f>I32+J32+M32+N32+O32</f>
        <v>6320.9</v>
      </c>
      <c r="Q32" s="39"/>
      <c r="R32" s="44"/>
      <c r="S32" s="44"/>
      <c r="T32" s="44"/>
      <c r="U32" s="45"/>
      <c r="V32" s="45"/>
      <c r="W32" s="44"/>
      <c r="X32" s="44"/>
      <c r="Y32" s="44"/>
      <c r="Z32" s="35">
        <v>0</v>
      </c>
      <c r="AA32" s="35">
        <f t="shared" si="3"/>
        <v>6320.9</v>
      </c>
    </row>
    <row r="33" spans="1:27" ht="12.75" customHeight="1" x14ac:dyDescent="0.2">
      <c r="A33" s="29"/>
      <c r="B33" s="7" t="s">
        <v>145</v>
      </c>
      <c r="C33" s="222"/>
      <c r="D33" s="29" t="s">
        <v>83</v>
      </c>
      <c r="E33" s="30" t="s">
        <v>84</v>
      </c>
      <c r="F33" s="57" t="s">
        <v>132</v>
      </c>
      <c r="G33" s="30" t="s">
        <v>146</v>
      </c>
      <c r="H33" s="30" t="s">
        <v>87</v>
      </c>
      <c r="I33" s="31">
        <v>0</v>
      </c>
      <c r="J33" s="32">
        <v>63.8</v>
      </c>
      <c r="K33" s="33">
        <v>0</v>
      </c>
      <c r="L33" s="33">
        <v>55.2</v>
      </c>
      <c r="M33" s="32">
        <v>0</v>
      </c>
      <c r="N33" s="32">
        <v>0</v>
      </c>
      <c r="O33" s="32">
        <v>0</v>
      </c>
      <c r="P33" s="32">
        <f t="shared" si="11"/>
        <v>63.8</v>
      </c>
      <c r="Q33" s="39"/>
      <c r="R33" s="44"/>
      <c r="S33" s="44"/>
      <c r="T33" s="44"/>
      <c r="U33" s="45"/>
      <c r="V33" s="45"/>
      <c r="W33" s="44"/>
      <c r="X33" s="44"/>
      <c r="Y33" s="44"/>
      <c r="Z33" s="35">
        <v>0</v>
      </c>
      <c r="AA33" s="35">
        <f t="shared" si="3"/>
        <v>63.8</v>
      </c>
    </row>
    <row r="34" spans="1:27" ht="12.75" customHeight="1" x14ac:dyDescent="0.2">
      <c r="A34" s="29"/>
      <c r="B34" s="7" t="s">
        <v>147</v>
      </c>
      <c r="C34" s="222"/>
      <c r="D34" s="29" t="s">
        <v>83</v>
      </c>
      <c r="E34" s="30" t="s">
        <v>84</v>
      </c>
      <c r="F34" s="57" t="s">
        <v>132</v>
      </c>
      <c r="G34" s="30" t="s">
        <v>148</v>
      </c>
      <c r="H34" s="30" t="s">
        <v>87</v>
      </c>
      <c r="I34" s="31">
        <v>0</v>
      </c>
      <c r="J34" s="32">
        <v>98.8</v>
      </c>
      <c r="K34" s="33">
        <v>0</v>
      </c>
      <c r="L34" s="33">
        <v>98.8</v>
      </c>
      <c r="M34" s="32">
        <v>0</v>
      </c>
      <c r="N34" s="32">
        <v>0</v>
      </c>
      <c r="O34" s="32">
        <v>0</v>
      </c>
      <c r="P34" s="32">
        <f t="shared" si="11"/>
        <v>98.8</v>
      </c>
      <c r="Q34" s="39"/>
      <c r="R34" s="44"/>
      <c r="S34" s="44"/>
      <c r="T34" s="44"/>
      <c r="U34" s="45"/>
      <c r="V34" s="45"/>
      <c r="W34" s="44"/>
      <c r="X34" s="44"/>
      <c r="Y34" s="44"/>
      <c r="Z34" s="35">
        <v>98.8</v>
      </c>
      <c r="AA34" s="35">
        <f t="shared" si="3"/>
        <v>0</v>
      </c>
    </row>
    <row r="35" spans="1:27" ht="12.75" customHeight="1" x14ac:dyDescent="0.2">
      <c r="A35" s="29"/>
      <c r="B35" s="7" t="s">
        <v>149</v>
      </c>
      <c r="C35" s="222"/>
      <c r="D35" s="29" t="s">
        <v>94</v>
      </c>
      <c r="E35" s="30" t="s">
        <v>84</v>
      </c>
      <c r="F35" s="57" t="s">
        <v>132</v>
      </c>
      <c r="G35" s="30" t="s">
        <v>150</v>
      </c>
      <c r="H35" s="30" t="s">
        <v>138</v>
      </c>
      <c r="I35" s="31">
        <v>0</v>
      </c>
      <c r="J35" s="32">
        <v>861.9</v>
      </c>
      <c r="K35" s="33">
        <v>0</v>
      </c>
      <c r="L35" s="33">
        <v>0</v>
      </c>
      <c r="M35" s="32">
        <v>0</v>
      </c>
      <c r="N35" s="32">
        <v>0</v>
      </c>
      <c r="O35" s="32">
        <v>0</v>
      </c>
      <c r="P35" s="32">
        <f>I35+J35+M35+N35+O35</f>
        <v>861.9</v>
      </c>
      <c r="Q35" s="39"/>
      <c r="R35" s="44"/>
      <c r="S35" s="44"/>
      <c r="T35" s="44"/>
      <c r="U35" s="45"/>
      <c r="V35" s="45"/>
      <c r="W35" s="44"/>
      <c r="X35" s="44"/>
      <c r="Y35" s="44"/>
      <c r="Z35" s="35">
        <v>0</v>
      </c>
      <c r="AA35" s="35">
        <f t="shared" si="3"/>
        <v>861.9</v>
      </c>
    </row>
    <row r="36" spans="1:27" ht="12.75" customHeight="1" x14ac:dyDescent="0.2">
      <c r="A36" s="29"/>
      <c r="B36" s="7" t="s">
        <v>151</v>
      </c>
      <c r="C36" s="222"/>
      <c r="D36" s="29" t="s">
        <v>83</v>
      </c>
      <c r="E36" s="30" t="s">
        <v>84</v>
      </c>
      <c r="F36" s="57" t="s">
        <v>132</v>
      </c>
      <c r="G36" s="30" t="s">
        <v>152</v>
      </c>
      <c r="H36" s="30" t="s">
        <v>138</v>
      </c>
      <c r="I36" s="31">
        <v>0</v>
      </c>
      <c r="J36" s="32">
        <v>50.7</v>
      </c>
      <c r="K36" s="33">
        <v>0</v>
      </c>
      <c r="L36" s="33">
        <v>0</v>
      </c>
      <c r="M36" s="32">
        <v>0</v>
      </c>
      <c r="N36" s="32">
        <v>0</v>
      </c>
      <c r="O36" s="32">
        <v>0</v>
      </c>
      <c r="P36" s="58">
        <f t="shared" si="11"/>
        <v>50.7</v>
      </c>
      <c r="Q36" s="39"/>
      <c r="R36" s="44"/>
      <c r="S36" s="44"/>
      <c r="T36" s="44"/>
      <c r="U36" s="45"/>
      <c r="V36" s="45"/>
      <c r="W36" s="44"/>
      <c r="X36" s="44"/>
      <c r="Y36" s="44"/>
      <c r="Z36" s="35">
        <v>0</v>
      </c>
      <c r="AA36" s="35">
        <f t="shared" si="3"/>
        <v>50.7</v>
      </c>
    </row>
    <row r="37" spans="1:27" ht="12.75" customHeight="1" x14ac:dyDescent="0.2">
      <c r="A37" s="29"/>
      <c r="B37" s="7" t="s">
        <v>153</v>
      </c>
      <c r="C37" s="222"/>
      <c r="D37" s="29" t="s">
        <v>83</v>
      </c>
      <c r="E37" s="30" t="s">
        <v>84</v>
      </c>
      <c r="F37" s="57" t="s">
        <v>154</v>
      </c>
      <c r="G37" s="30" t="s">
        <v>155</v>
      </c>
      <c r="H37" s="30" t="s">
        <v>87</v>
      </c>
      <c r="I37" s="31">
        <v>0</v>
      </c>
      <c r="J37" s="32">
        <v>42.3</v>
      </c>
      <c r="K37" s="33">
        <v>0</v>
      </c>
      <c r="L37" s="33">
        <v>0</v>
      </c>
      <c r="M37" s="32">
        <v>0</v>
      </c>
      <c r="N37" s="32">
        <v>0</v>
      </c>
      <c r="O37" s="32">
        <v>0</v>
      </c>
      <c r="P37" s="58">
        <f t="shared" si="11"/>
        <v>42.3</v>
      </c>
      <c r="Q37" s="39"/>
      <c r="R37" s="44"/>
      <c r="S37" s="44"/>
      <c r="T37" s="44"/>
      <c r="U37" s="45"/>
      <c r="V37" s="45"/>
      <c r="W37" s="44"/>
      <c r="X37" s="44"/>
      <c r="Y37" s="44"/>
      <c r="Z37" s="35">
        <v>0</v>
      </c>
      <c r="AA37" s="35">
        <f t="shared" si="3"/>
        <v>42.3</v>
      </c>
    </row>
    <row r="38" spans="1:27" ht="12.75" customHeight="1" x14ac:dyDescent="0.2">
      <c r="A38" s="29"/>
      <c r="B38" s="7" t="s">
        <v>156</v>
      </c>
      <c r="C38" s="222"/>
      <c r="D38" s="29" t="s">
        <v>94</v>
      </c>
      <c r="E38" s="30" t="s">
        <v>84</v>
      </c>
      <c r="F38" s="57" t="s">
        <v>154</v>
      </c>
      <c r="G38" s="30" t="s">
        <v>157</v>
      </c>
      <c r="H38" s="30" t="s">
        <v>87</v>
      </c>
      <c r="I38" s="31">
        <v>0</v>
      </c>
      <c r="J38" s="32">
        <v>84.6</v>
      </c>
      <c r="K38" s="33">
        <v>0</v>
      </c>
      <c r="L38" s="33">
        <v>0</v>
      </c>
      <c r="M38" s="32">
        <v>0</v>
      </c>
      <c r="N38" s="32">
        <v>0</v>
      </c>
      <c r="O38" s="32">
        <v>0</v>
      </c>
      <c r="P38" s="58">
        <f t="shared" si="11"/>
        <v>84.6</v>
      </c>
      <c r="Q38" s="39"/>
      <c r="R38" s="44"/>
      <c r="S38" s="44"/>
      <c r="T38" s="44"/>
      <c r="U38" s="45"/>
      <c r="V38" s="45"/>
      <c r="W38" s="44"/>
      <c r="X38" s="44"/>
      <c r="Y38" s="44"/>
      <c r="Z38" s="35">
        <v>0</v>
      </c>
      <c r="AA38" s="35">
        <f t="shared" si="3"/>
        <v>84.6</v>
      </c>
    </row>
    <row r="39" spans="1:27" ht="12.75" customHeight="1" x14ac:dyDescent="0.2">
      <c r="A39" s="29"/>
      <c r="B39" s="7" t="s">
        <v>158</v>
      </c>
      <c r="C39" s="222"/>
      <c r="D39" s="29" t="s">
        <v>94</v>
      </c>
      <c r="E39" s="30" t="s">
        <v>84</v>
      </c>
      <c r="F39" s="57" t="s">
        <v>154</v>
      </c>
      <c r="G39" s="30" t="s">
        <v>159</v>
      </c>
      <c r="H39" s="30" t="s">
        <v>87</v>
      </c>
      <c r="I39" s="31">
        <v>0</v>
      </c>
      <c r="J39" s="32">
        <v>296.10000000000002</v>
      </c>
      <c r="K39" s="33">
        <v>0</v>
      </c>
      <c r="L39" s="33">
        <v>0</v>
      </c>
      <c r="M39" s="32">
        <v>0</v>
      </c>
      <c r="N39" s="32">
        <v>0</v>
      </c>
      <c r="O39" s="32">
        <v>0</v>
      </c>
      <c r="P39" s="58">
        <f>I39+J39+M39+N39+O39</f>
        <v>296.10000000000002</v>
      </c>
      <c r="Q39" s="39"/>
      <c r="R39" s="44"/>
      <c r="S39" s="44"/>
      <c r="T39" s="44"/>
      <c r="U39" s="45"/>
      <c r="V39" s="45"/>
      <c r="W39" s="44"/>
      <c r="X39" s="44"/>
      <c r="Y39" s="44"/>
      <c r="Z39" s="35">
        <v>0</v>
      </c>
      <c r="AA39" s="35">
        <f t="shared" si="3"/>
        <v>296.10000000000002</v>
      </c>
    </row>
    <row r="40" spans="1:27" ht="12.75" customHeight="1" x14ac:dyDescent="0.2">
      <c r="A40" s="29"/>
      <c r="B40" s="7" t="s">
        <v>160</v>
      </c>
      <c r="C40" s="222"/>
      <c r="D40" s="29" t="s">
        <v>83</v>
      </c>
      <c r="E40" s="30" t="s">
        <v>84</v>
      </c>
      <c r="F40" s="57" t="s">
        <v>132</v>
      </c>
      <c r="G40" s="30" t="s">
        <v>159</v>
      </c>
      <c r="H40" s="30" t="s">
        <v>87</v>
      </c>
      <c r="I40" s="31">
        <v>0</v>
      </c>
      <c r="J40" s="32">
        <v>1100</v>
      </c>
      <c r="K40" s="33">
        <v>0</v>
      </c>
      <c r="L40" s="33">
        <v>0</v>
      </c>
      <c r="M40" s="32">
        <v>0</v>
      </c>
      <c r="N40" s="32">
        <v>0</v>
      </c>
      <c r="O40" s="32">
        <v>0</v>
      </c>
      <c r="P40" s="58">
        <f>I40+J40+M40+N40+O40</f>
        <v>1100</v>
      </c>
      <c r="Q40" s="39"/>
      <c r="R40" s="44"/>
      <c r="S40" s="44"/>
      <c r="T40" s="44"/>
      <c r="U40" s="45"/>
      <c r="V40" s="45"/>
      <c r="W40" s="44"/>
      <c r="X40" s="44"/>
      <c r="Y40" s="44"/>
      <c r="Z40" s="35">
        <v>0</v>
      </c>
      <c r="AA40" s="35">
        <f>J40-Z40</f>
        <v>1100</v>
      </c>
    </row>
    <row r="41" spans="1:27" ht="12.75" customHeight="1" x14ac:dyDescent="0.2">
      <c r="A41" s="29"/>
      <c r="B41" s="7" t="s">
        <v>145</v>
      </c>
      <c r="C41" s="222"/>
      <c r="D41" s="29" t="s">
        <v>83</v>
      </c>
      <c r="E41" s="30" t="s">
        <v>84</v>
      </c>
      <c r="F41" s="57" t="s">
        <v>132</v>
      </c>
      <c r="G41" s="30" t="s">
        <v>161</v>
      </c>
      <c r="H41" s="30" t="s">
        <v>87</v>
      </c>
      <c r="I41" s="31">
        <v>0</v>
      </c>
      <c r="J41" s="32">
        <v>11</v>
      </c>
      <c r="K41" s="33">
        <v>0</v>
      </c>
      <c r="L41" s="33">
        <v>0</v>
      </c>
      <c r="M41" s="32">
        <v>0</v>
      </c>
      <c r="N41" s="32">
        <v>0</v>
      </c>
      <c r="O41" s="32">
        <v>0</v>
      </c>
      <c r="P41" s="58">
        <f t="shared" si="11"/>
        <v>11</v>
      </c>
      <c r="Q41" s="39"/>
      <c r="R41" s="44"/>
      <c r="S41" s="44"/>
      <c r="T41" s="44"/>
      <c r="U41" s="45"/>
      <c r="V41" s="45"/>
      <c r="W41" s="44"/>
      <c r="X41" s="44"/>
      <c r="Y41" s="44"/>
      <c r="Z41" s="35">
        <v>0</v>
      </c>
      <c r="AA41" s="35">
        <f t="shared" si="3"/>
        <v>11</v>
      </c>
    </row>
    <row r="42" spans="1:27" ht="12.75" customHeight="1" x14ac:dyDescent="0.2">
      <c r="A42" s="221"/>
      <c r="B42" s="212" t="s">
        <v>89</v>
      </c>
      <c r="C42" s="222"/>
      <c r="D42" s="221" t="s">
        <v>83</v>
      </c>
      <c r="E42" s="225" t="s">
        <v>84</v>
      </c>
      <c r="F42" s="228" t="s">
        <v>132</v>
      </c>
      <c r="G42" s="225" t="s">
        <v>162</v>
      </c>
      <c r="H42" s="30" t="s">
        <v>87</v>
      </c>
      <c r="I42" s="31">
        <v>0</v>
      </c>
      <c r="J42" s="32">
        <v>687.9</v>
      </c>
      <c r="K42" s="33">
        <v>687.9</v>
      </c>
      <c r="L42" s="33">
        <v>687.9</v>
      </c>
      <c r="M42" s="32">
        <v>0</v>
      </c>
      <c r="N42" s="32">
        <v>0</v>
      </c>
      <c r="O42" s="32">
        <v>0</v>
      </c>
      <c r="P42" s="32">
        <f t="shared" si="11"/>
        <v>687.9</v>
      </c>
      <c r="Q42" s="49"/>
      <c r="R42" s="44"/>
      <c r="S42" s="44"/>
      <c r="T42" s="44"/>
      <c r="U42" s="45"/>
      <c r="V42" s="45"/>
      <c r="W42" s="44"/>
      <c r="X42" s="44"/>
      <c r="Y42" s="44"/>
      <c r="Z42" s="35">
        <v>687.9</v>
      </c>
      <c r="AA42" s="35">
        <f t="shared" si="3"/>
        <v>0</v>
      </c>
    </row>
    <row r="43" spans="1:27" ht="12.75" customHeight="1" x14ac:dyDescent="0.2">
      <c r="A43" s="223"/>
      <c r="B43" s="213"/>
      <c r="C43" s="222"/>
      <c r="D43" s="223"/>
      <c r="E43" s="227"/>
      <c r="F43" s="229"/>
      <c r="G43" s="227"/>
      <c r="H43" s="30" t="s">
        <v>163</v>
      </c>
      <c r="I43" s="31">
        <v>0</v>
      </c>
      <c r="J43" s="32">
        <v>0</v>
      </c>
      <c r="K43" s="33">
        <v>0</v>
      </c>
      <c r="L43" s="33">
        <v>0</v>
      </c>
      <c r="M43" s="32">
        <v>0</v>
      </c>
      <c r="N43" s="32">
        <v>0</v>
      </c>
      <c r="O43" s="32">
        <v>0</v>
      </c>
      <c r="P43" s="32">
        <f t="shared" si="11"/>
        <v>0</v>
      </c>
      <c r="Q43" s="49" t="s">
        <v>82</v>
      </c>
      <c r="R43" s="44"/>
      <c r="S43" s="44"/>
      <c r="T43" s="44"/>
      <c r="U43" s="45"/>
      <c r="V43" s="45"/>
      <c r="W43" s="44"/>
      <c r="X43" s="44"/>
      <c r="Y43" s="44"/>
      <c r="Z43" s="35">
        <v>0</v>
      </c>
      <c r="AA43" s="35">
        <f t="shared" si="3"/>
        <v>0</v>
      </c>
    </row>
    <row r="44" spans="1:27" ht="12.75" customHeight="1" x14ac:dyDescent="0.2">
      <c r="A44" s="221"/>
      <c r="B44" s="212" t="s">
        <v>91</v>
      </c>
      <c r="C44" s="222"/>
      <c r="D44" s="29" t="s">
        <v>83</v>
      </c>
      <c r="E44" s="30" t="s">
        <v>84</v>
      </c>
      <c r="F44" s="30" t="s">
        <v>132</v>
      </c>
      <c r="G44" s="225" t="s">
        <v>164</v>
      </c>
      <c r="H44" s="30" t="s">
        <v>93</v>
      </c>
      <c r="I44" s="31">
        <v>76123.3</v>
      </c>
      <c r="J44" s="32">
        <v>80066.7</v>
      </c>
      <c r="K44" s="33">
        <v>49735.5</v>
      </c>
      <c r="L44" s="33">
        <v>64607.8</v>
      </c>
      <c r="M44" s="32">
        <f>61192.3+13912.9</f>
        <v>75105.2</v>
      </c>
      <c r="N44" s="32">
        <f>61255.3+13112.9</f>
        <v>74368.2</v>
      </c>
      <c r="O44" s="32">
        <f>61255.3+13112.9</f>
        <v>74368.2</v>
      </c>
      <c r="P44" s="32">
        <f t="shared" si="11"/>
        <v>380031.60000000003</v>
      </c>
      <c r="Q44" s="49" t="s">
        <v>165</v>
      </c>
      <c r="R44" s="44"/>
      <c r="S44" s="44"/>
      <c r="T44" s="44"/>
      <c r="U44" s="45"/>
      <c r="V44" s="45"/>
      <c r="W44" s="44"/>
      <c r="X44" s="44"/>
      <c r="Y44" s="44"/>
      <c r="Z44" s="35">
        <v>61787.9</v>
      </c>
      <c r="AA44" s="35">
        <f t="shared" si="3"/>
        <v>18278.799999999996</v>
      </c>
    </row>
    <row r="45" spans="1:27" ht="12.75" customHeight="1" x14ac:dyDescent="0.2">
      <c r="A45" s="222"/>
      <c r="B45" s="224"/>
      <c r="C45" s="222"/>
      <c r="D45" s="29" t="s">
        <v>83</v>
      </c>
      <c r="E45" s="30" t="s">
        <v>84</v>
      </c>
      <c r="F45" s="30" t="s">
        <v>132</v>
      </c>
      <c r="G45" s="226"/>
      <c r="H45" s="30" t="s">
        <v>87</v>
      </c>
      <c r="I45" s="31">
        <v>0</v>
      </c>
      <c r="J45" s="32">
        <v>262.39999999999998</v>
      </c>
      <c r="K45" s="33">
        <v>0</v>
      </c>
      <c r="L45" s="33">
        <v>262.39999999999998</v>
      </c>
      <c r="M45" s="32">
        <v>0</v>
      </c>
      <c r="N45" s="32">
        <v>0</v>
      </c>
      <c r="O45" s="32">
        <v>0</v>
      </c>
      <c r="P45" s="32">
        <f>I45+J45+M45+N45+O45</f>
        <v>262.39999999999998</v>
      </c>
      <c r="Q45" s="49" t="s">
        <v>166</v>
      </c>
      <c r="R45" s="44"/>
      <c r="S45" s="44"/>
      <c r="T45" s="44"/>
      <c r="U45" s="45"/>
      <c r="V45" s="45"/>
      <c r="W45" s="44"/>
      <c r="X45" s="44"/>
      <c r="Y45" s="44"/>
      <c r="Z45" s="35">
        <v>262.39999999999998</v>
      </c>
      <c r="AA45" s="35">
        <f t="shared" si="3"/>
        <v>0</v>
      </c>
    </row>
    <row r="46" spans="1:27" ht="12.75" customHeight="1" x14ac:dyDescent="0.2">
      <c r="A46" s="223"/>
      <c r="B46" s="233"/>
      <c r="C46" s="222"/>
      <c r="D46" s="29" t="s">
        <v>83</v>
      </c>
      <c r="E46" s="30" t="s">
        <v>84</v>
      </c>
      <c r="F46" s="30" t="s">
        <v>132</v>
      </c>
      <c r="G46" s="227"/>
      <c r="H46" s="30" t="s">
        <v>167</v>
      </c>
      <c r="I46" s="31">
        <v>16118.4</v>
      </c>
      <c r="J46" s="32">
        <v>4272.5</v>
      </c>
      <c r="K46" s="33">
        <v>0</v>
      </c>
      <c r="L46" s="33">
        <v>4272.5</v>
      </c>
      <c r="M46" s="32">
        <v>0</v>
      </c>
      <c r="N46" s="32">
        <v>0</v>
      </c>
      <c r="O46" s="32">
        <v>0</v>
      </c>
      <c r="P46" s="32">
        <f t="shared" si="11"/>
        <v>20390.900000000001</v>
      </c>
      <c r="Q46" s="49" t="s">
        <v>166</v>
      </c>
      <c r="R46" s="44"/>
      <c r="S46" s="44"/>
      <c r="T46" s="44"/>
      <c r="U46" s="45"/>
      <c r="V46" s="45"/>
      <c r="W46" s="44"/>
      <c r="X46" s="44"/>
      <c r="Y46" s="44"/>
      <c r="Z46" s="35">
        <v>4272.5</v>
      </c>
      <c r="AA46" s="35">
        <f t="shared" si="3"/>
        <v>0</v>
      </c>
    </row>
    <row r="47" spans="1:27" ht="12.75" customHeight="1" x14ac:dyDescent="0.2">
      <c r="A47" s="221"/>
      <c r="B47" s="212" t="s">
        <v>168</v>
      </c>
      <c r="C47" s="222"/>
      <c r="D47" s="29" t="s">
        <v>94</v>
      </c>
      <c r="E47" s="30" t="s">
        <v>84</v>
      </c>
      <c r="F47" s="30" t="s">
        <v>132</v>
      </c>
      <c r="G47" s="225" t="s">
        <v>169</v>
      </c>
      <c r="H47" s="30" t="s">
        <v>93</v>
      </c>
      <c r="I47" s="31">
        <v>188401.9</v>
      </c>
      <c r="J47" s="32">
        <v>199477.7</v>
      </c>
      <c r="K47" s="33">
        <v>128290</v>
      </c>
      <c r="L47" s="33">
        <v>145310</v>
      </c>
      <c r="M47" s="32">
        <f>188543.1+30607.5</f>
        <v>219150.6</v>
      </c>
      <c r="N47" s="32">
        <f>188543.1+30607.5</f>
        <v>219150.6</v>
      </c>
      <c r="O47" s="32">
        <v>0</v>
      </c>
      <c r="P47" s="32">
        <f t="shared" si="11"/>
        <v>826180.79999999993</v>
      </c>
      <c r="Q47" s="49" t="s">
        <v>165</v>
      </c>
      <c r="R47" s="44"/>
      <c r="S47" s="44"/>
      <c r="T47" s="44"/>
      <c r="U47" s="45"/>
      <c r="V47" s="45"/>
      <c r="W47" s="44"/>
      <c r="X47" s="44"/>
      <c r="Y47" s="44"/>
      <c r="Z47" s="35">
        <v>143160.79999999999</v>
      </c>
      <c r="AA47" s="35">
        <f t="shared" si="3"/>
        <v>56316.900000000023</v>
      </c>
    </row>
    <row r="48" spans="1:27" ht="12.75" customHeight="1" x14ac:dyDescent="0.2">
      <c r="A48" s="222"/>
      <c r="B48" s="224"/>
      <c r="C48" s="222"/>
      <c r="D48" s="29" t="s">
        <v>94</v>
      </c>
      <c r="E48" s="30" t="s">
        <v>84</v>
      </c>
      <c r="F48" s="30" t="s">
        <v>132</v>
      </c>
      <c r="G48" s="226"/>
      <c r="H48" s="30" t="s">
        <v>87</v>
      </c>
      <c r="I48" s="31">
        <v>698.1</v>
      </c>
      <c r="J48" s="32">
        <v>21</v>
      </c>
      <c r="K48" s="33">
        <v>0</v>
      </c>
      <c r="L48" s="33">
        <v>0</v>
      </c>
      <c r="M48" s="32">
        <v>0</v>
      </c>
      <c r="N48" s="32">
        <v>0</v>
      </c>
      <c r="O48" s="32">
        <v>0</v>
      </c>
      <c r="P48" s="32">
        <f>I48+J48+M48+N48+O48</f>
        <v>719.1</v>
      </c>
      <c r="Q48" s="49" t="s">
        <v>166</v>
      </c>
      <c r="R48" s="44"/>
      <c r="S48" s="44"/>
      <c r="T48" s="44"/>
      <c r="U48" s="45"/>
      <c r="V48" s="45"/>
      <c r="W48" s="44"/>
      <c r="X48" s="44"/>
      <c r="Y48" s="44"/>
      <c r="Z48" s="35">
        <v>0</v>
      </c>
      <c r="AA48" s="35">
        <f t="shared" si="3"/>
        <v>21</v>
      </c>
    </row>
    <row r="49" spans="1:27" ht="12.75" customHeight="1" x14ac:dyDescent="0.2">
      <c r="A49" s="222"/>
      <c r="B49" s="224"/>
      <c r="C49" s="222"/>
      <c r="D49" s="29" t="s">
        <v>94</v>
      </c>
      <c r="E49" s="30" t="s">
        <v>84</v>
      </c>
      <c r="F49" s="30" t="s">
        <v>132</v>
      </c>
      <c r="G49" s="226"/>
      <c r="H49" s="30" t="s">
        <v>167</v>
      </c>
      <c r="I49" s="31">
        <v>31398.5</v>
      </c>
      <c r="J49" s="32">
        <v>6120.7</v>
      </c>
      <c r="K49" s="33">
        <v>0</v>
      </c>
      <c r="L49" s="33">
        <v>6120.7</v>
      </c>
      <c r="M49" s="32">
        <v>0</v>
      </c>
      <c r="N49" s="32">
        <v>0</v>
      </c>
      <c r="O49" s="32">
        <v>0</v>
      </c>
      <c r="P49" s="32">
        <f>I49+J49+M49+N49+O49</f>
        <v>37519.199999999997</v>
      </c>
      <c r="Q49" s="49" t="s">
        <v>166</v>
      </c>
      <c r="R49" s="44"/>
      <c r="S49" s="44"/>
      <c r="T49" s="44"/>
      <c r="U49" s="45"/>
      <c r="V49" s="45"/>
      <c r="W49" s="44"/>
      <c r="X49" s="44"/>
      <c r="Y49" s="44"/>
      <c r="Z49" s="35">
        <v>6120.7</v>
      </c>
      <c r="AA49" s="35">
        <f t="shared" si="3"/>
        <v>0</v>
      </c>
    </row>
    <row r="50" spans="1:27" ht="12.75" customHeight="1" x14ac:dyDescent="0.2">
      <c r="A50" s="223"/>
      <c r="B50" s="213"/>
      <c r="C50" s="222"/>
      <c r="D50" s="29" t="s">
        <v>94</v>
      </c>
      <c r="E50" s="30" t="s">
        <v>84</v>
      </c>
      <c r="F50" s="30" t="s">
        <v>132</v>
      </c>
      <c r="G50" s="227"/>
      <c r="H50" s="30" t="s">
        <v>163</v>
      </c>
      <c r="I50" s="31">
        <v>34</v>
      </c>
      <c r="J50" s="32">
        <v>0</v>
      </c>
      <c r="K50" s="33">
        <v>0</v>
      </c>
      <c r="L50" s="33">
        <v>0</v>
      </c>
      <c r="M50" s="32">
        <v>0</v>
      </c>
      <c r="N50" s="32">
        <v>0</v>
      </c>
      <c r="O50" s="32">
        <v>0</v>
      </c>
      <c r="P50" s="32">
        <f t="shared" si="11"/>
        <v>34</v>
      </c>
      <c r="Q50" s="49" t="s">
        <v>166</v>
      </c>
      <c r="R50" s="44"/>
      <c r="S50" s="44"/>
      <c r="T50" s="44"/>
      <c r="U50" s="45"/>
      <c r="V50" s="45"/>
      <c r="W50" s="44"/>
      <c r="X50" s="44"/>
      <c r="Y50" s="44"/>
      <c r="Z50" s="35">
        <v>0</v>
      </c>
      <c r="AA50" s="35">
        <f t="shared" si="3"/>
        <v>0</v>
      </c>
    </row>
    <row r="51" spans="1:27" ht="12.75" customHeight="1" x14ac:dyDescent="0.2">
      <c r="A51" s="221"/>
      <c r="B51" s="230" t="s">
        <v>170</v>
      </c>
      <c r="C51" s="222"/>
      <c r="D51" s="29" t="s">
        <v>94</v>
      </c>
      <c r="E51" s="59" t="s">
        <v>84</v>
      </c>
      <c r="F51" s="59" t="s">
        <v>171</v>
      </c>
      <c r="G51" s="215" t="s">
        <v>172</v>
      </c>
      <c r="H51" s="59" t="s">
        <v>138</v>
      </c>
      <c r="I51" s="60">
        <v>14735.8</v>
      </c>
      <c r="J51" s="61">
        <v>16716.400000000001</v>
      </c>
      <c r="K51" s="62">
        <v>6913.7</v>
      </c>
      <c r="L51" s="62">
        <v>6532.1</v>
      </c>
      <c r="M51" s="61">
        <v>16966.3</v>
      </c>
      <c r="N51" s="61">
        <v>16966.3</v>
      </c>
      <c r="O51" s="61">
        <v>0</v>
      </c>
      <c r="P51" s="32">
        <f t="shared" si="11"/>
        <v>65384.800000000003</v>
      </c>
      <c r="Q51" s="63" t="s">
        <v>173</v>
      </c>
      <c r="R51" s="44"/>
      <c r="S51" s="44"/>
      <c r="T51" s="44"/>
      <c r="U51" s="45"/>
      <c r="V51" s="45"/>
      <c r="W51" s="44"/>
      <c r="X51" s="44"/>
      <c r="Y51" s="44"/>
      <c r="Z51" s="35">
        <v>5616.1</v>
      </c>
      <c r="AA51" s="35">
        <f t="shared" si="3"/>
        <v>11100.300000000001</v>
      </c>
    </row>
    <row r="52" spans="1:27" ht="12.75" customHeight="1" x14ac:dyDescent="0.2">
      <c r="A52" s="222"/>
      <c r="B52" s="231"/>
      <c r="C52" s="222"/>
      <c r="D52" s="29" t="s">
        <v>94</v>
      </c>
      <c r="E52" s="59" t="s">
        <v>84</v>
      </c>
      <c r="F52" s="59" t="s">
        <v>171</v>
      </c>
      <c r="G52" s="216"/>
      <c r="H52" s="59" t="s">
        <v>93</v>
      </c>
      <c r="I52" s="60">
        <v>0</v>
      </c>
      <c r="J52" s="61">
        <v>3147.9</v>
      </c>
      <c r="K52" s="62">
        <v>0</v>
      </c>
      <c r="L52" s="62">
        <v>2229.6999999999998</v>
      </c>
      <c r="M52" s="61">
        <v>3676.2</v>
      </c>
      <c r="N52" s="61">
        <v>3676.2</v>
      </c>
      <c r="O52" s="61">
        <v>0</v>
      </c>
      <c r="P52" s="32">
        <f t="shared" si="11"/>
        <v>10500.3</v>
      </c>
      <c r="Q52" s="63" t="s">
        <v>174</v>
      </c>
      <c r="R52" s="44"/>
      <c r="S52" s="44"/>
      <c r="T52" s="44"/>
      <c r="U52" s="45"/>
      <c r="V52" s="45"/>
      <c r="W52" s="44"/>
      <c r="X52" s="44"/>
      <c r="Y52" s="44"/>
      <c r="Z52" s="35">
        <v>2229.6999999999998</v>
      </c>
      <c r="AA52" s="35">
        <f t="shared" si="3"/>
        <v>918.20000000000027</v>
      </c>
    </row>
    <row r="53" spans="1:27" ht="12.75" customHeight="1" x14ac:dyDescent="0.2">
      <c r="A53" s="223"/>
      <c r="B53" s="231"/>
      <c r="C53" s="222"/>
      <c r="D53" s="29" t="s">
        <v>94</v>
      </c>
      <c r="E53" s="59" t="s">
        <v>84</v>
      </c>
      <c r="F53" s="59" t="s">
        <v>171</v>
      </c>
      <c r="G53" s="216"/>
      <c r="H53" s="59" t="s">
        <v>87</v>
      </c>
      <c r="I53" s="60">
        <v>2694.8</v>
      </c>
      <c r="J53" s="61">
        <v>591.9</v>
      </c>
      <c r="K53" s="62">
        <v>0</v>
      </c>
      <c r="L53" s="62">
        <v>591.9</v>
      </c>
      <c r="M53" s="61">
        <v>0</v>
      </c>
      <c r="N53" s="61">
        <v>0</v>
      </c>
      <c r="O53" s="61">
        <v>0</v>
      </c>
      <c r="P53" s="32">
        <f t="shared" si="11"/>
        <v>3286.7000000000003</v>
      </c>
      <c r="Q53" s="63" t="s">
        <v>175</v>
      </c>
      <c r="R53" s="44"/>
      <c r="S53" s="44"/>
      <c r="T53" s="44"/>
      <c r="U53" s="45"/>
      <c r="V53" s="45"/>
      <c r="W53" s="44"/>
      <c r="X53" s="44"/>
      <c r="Y53" s="44"/>
      <c r="Z53" s="35">
        <v>591.9</v>
      </c>
      <c r="AA53" s="35">
        <f t="shared" si="3"/>
        <v>0</v>
      </c>
    </row>
    <row r="54" spans="1:27" ht="12.75" customHeight="1" x14ac:dyDescent="0.2">
      <c r="A54" s="9"/>
      <c r="B54" s="231"/>
      <c r="C54" s="222"/>
      <c r="D54" s="29" t="s">
        <v>94</v>
      </c>
      <c r="E54" s="59" t="s">
        <v>84</v>
      </c>
      <c r="F54" s="59" t="s">
        <v>171</v>
      </c>
      <c r="G54" s="216"/>
      <c r="H54" s="59" t="s">
        <v>167</v>
      </c>
      <c r="I54" s="60">
        <v>0</v>
      </c>
      <c r="J54" s="61">
        <v>60</v>
      </c>
      <c r="K54" s="62">
        <v>0</v>
      </c>
      <c r="L54" s="62">
        <v>60</v>
      </c>
      <c r="M54" s="61">
        <v>0</v>
      </c>
      <c r="N54" s="61">
        <v>0</v>
      </c>
      <c r="O54" s="61">
        <v>0</v>
      </c>
      <c r="P54" s="32">
        <f>I54+J54+M54+N54+O54</f>
        <v>60</v>
      </c>
      <c r="Q54" s="63" t="s">
        <v>174</v>
      </c>
      <c r="R54" s="44"/>
      <c r="S54" s="44"/>
      <c r="T54" s="44"/>
      <c r="U54" s="45"/>
      <c r="V54" s="45"/>
      <c r="W54" s="44"/>
      <c r="X54" s="44"/>
      <c r="Y54" s="44"/>
      <c r="Z54" s="35">
        <v>60</v>
      </c>
      <c r="AA54" s="35">
        <f t="shared" si="3"/>
        <v>0</v>
      </c>
    </row>
    <row r="55" spans="1:27" ht="12.75" customHeight="1" x14ac:dyDescent="0.2">
      <c r="A55" s="9"/>
      <c r="B55" s="232"/>
      <c r="C55" s="222"/>
      <c r="D55" s="29" t="s">
        <v>94</v>
      </c>
      <c r="E55" s="59" t="s">
        <v>84</v>
      </c>
      <c r="F55" s="59" t="s">
        <v>171</v>
      </c>
      <c r="G55" s="217"/>
      <c r="H55" s="59" t="s">
        <v>163</v>
      </c>
      <c r="I55" s="60">
        <v>522.29999999999995</v>
      </c>
      <c r="J55" s="61">
        <v>126.3</v>
      </c>
      <c r="K55" s="62">
        <v>0</v>
      </c>
      <c r="L55" s="62">
        <v>103.8</v>
      </c>
      <c r="M55" s="61">
        <v>0</v>
      </c>
      <c r="N55" s="61">
        <v>0</v>
      </c>
      <c r="O55" s="61">
        <v>0</v>
      </c>
      <c r="P55" s="32">
        <f>I55+J55+M55+N55+O55</f>
        <v>648.59999999999991</v>
      </c>
      <c r="Q55" s="63" t="s">
        <v>175</v>
      </c>
      <c r="R55" s="44"/>
      <c r="S55" s="44"/>
      <c r="T55" s="44"/>
      <c r="U55" s="45"/>
      <c r="V55" s="45"/>
      <c r="W55" s="44"/>
      <c r="X55" s="44"/>
      <c r="Y55" s="44"/>
      <c r="Z55" s="35">
        <v>103.8</v>
      </c>
      <c r="AA55" s="35">
        <f t="shared" si="3"/>
        <v>22.5</v>
      </c>
    </row>
    <row r="56" spans="1:27" ht="12.75" customHeight="1" x14ac:dyDescent="0.2">
      <c r="A56" s="221"/>
      <c r="B56" s="212" t="s">
        <v>176</v>
      </c>
      <c r="C56" s="222"/>
      <c r="D56" s="29" t="s">
        <v>83</v>
      </c>
      <c r="E56" s="59" t="s">
        <v>84</v>
      </c>
      <c r="F56" s="59" t="s">
        <v>177</v>
      </c>
      <c r="G56" s="215" t="s">
        <v>164</v>
      </c>
      <c r="H56" s="59" t="s">
        <v>138</v>
      </c>
      <c r="I56" s="60">
        <v>200</v>
      </c>
      <c r="J56" s="61">
        <v>0</v>
      </c>
      <c r="K56" s="62"/>
      <c r="L56" s="62"/>
      <c r="M56" s="61">
        <v>0</v>
      </c>
      <c r="N56" s="61">
        <v>0</v>
      </c>
      <c r="O56" s="61">
        <v>0</v>
      </c>
      <c r="P56" s="32">
        <f t="shared" si="11"/>
        <v>200</v>
      </c>
      <c r="Q56" s="63" t="s">
        <v>178</v>
      </c>
      <c r="R56" s="53" t="s">
        <v>72</v>
      </c>
      <c r="S56" s="53">
        <f t="shared" ref="S56:Y56" si="12">S57+S58</f>
        <v>33190.000000000007</v>
      </c>
      <c r="T56" s="53">
        <f t="shared" si="12"/>
        <v>32913.800000000003</v>
      </c>
      <c r="U56" s="54">
        <f t="shared" si="12"/>
        <v>18343.000000000004</v>
      </c>
      <c r="V56" s="54">
        <f t="shared" si="12"/>
        <v>24338.500000000004</v>
      </c>
      <c r="W56" s="54">
        <f t="shared" si="12"/>
        <v>30126.9</v>
      </c>
      <c r="X56" s="54">
        <f t="shared" si="12"/>
        <v>30978.9</v>
      </c>
      <c r="Y56" s="54">
        <f t="shared" si="12"/>
        <v>30978.9</v>
      </c>
      <c r="Z56" s="35">
        <v>0</v>
      </c>
      <c r="AA56" s="35">
        <f t="shared" si="3"/>
        <v>0</v>
      </c>
    </row>
    <row r="57" spans="1:27" ht="12.75" customHeight="1" x14ac:dyDescent="0.2">
      <c r="A57" s="223"/>
      <c r="B57" s="213"/>
      <c r="C57" s="222"/>
      <c r="D57" s="29" t="s">
        <v>83</v>
      </c>
      <c r="E57" s="30" t="s">
        <v>84</v>
      </c>
      <c r="F57" s="30" t="s">
        <v>177</v>
      </c>
      <c r="G57" s="217"/>
      <c r="H57" s="30" t="s">
        <v>87</v>
      </c>
      <c r="I57" s="31">
        <v>80</v>
      </c>
      <c r="J57" s="32">
        <v>0</v>
      </c>
      <c r="K57" s="33"/>
      <c r="L57" s="33"/>
      <c r="M57" s="32">
        <v>0</v>
      </c>
      <c r="N57" s="32">
        <v>0</v>
      </c>
      <c r="O57" s="32">
        <v>0</v>
      </c>
      <c r="P57" s="32">
        <f t="shared" si="11"/>
        <v>80</v>
      </c>
      <c r="Q57" s="49" t="s">
        <v>179</v>
      </c>
      <c r="R57" s="35" t="s">
        <v>83</v>
      </c>
      <c r="S57" s="35">
        <f t="shared" ref="S57:Y57" si="13">I60+I61+I62+I63+I64+I66+I67+I68+I69</f>
        <v>32650.600000000006</v>
      </c>
      <c r="T57" s="35">
        <f t="shared" si="13"/>
        <v>32913.800000000003</v>
      </c>
      <c r="U57" s="36">
        <f t="shared" si="13"/>
        <v>18343.000000000004</v>
      </c>
      <c r="V57" s="36">
        <f t="shared" si="13"/>
        <v>24338.500000000004</v>
      </c>
      <c r="W57" s="36">
        <f t="shared" si="13"/>
        <v>30126.9</v>
      </c>
      <c r="X57" s="36">
        <f t="shared" si="13"/>
        <v>30978.9</v>
      </c>
      <c r="Y57" s="36">
        <f t="shared" si="13"/>
        <v>30978.9</v>
      </c>
      <c r="Z57" s="35">
        <v>0</v>
      </c>
      <c r="AA57" s="35">
        <f t="shared" si="3"/>
        <v>0</v>
      </c>
    </row>
    <row r="58" spans="1:27" ht="12.75" customHeight="1" x14ac:dyDescent="0.2">
      <c r="A58" s="29"/>
      <c r="B58" s="64" t="s">
        <v>129</v>
      </c>
      <c r="C58" s="223"/>
      <c r="D58" s="29">
        <v>2</v>
      </c>
      <c r="E58" s="30"/>
      <c r="F58" s="30"/>
      <c r="G58" s="30"/>
      <c r="H58" s="30"/>
      <c r="I58" s="31">
        <f t="shared" ref="I58:O58" si="14">SUBTOTAL(9,I29:I57)</f>
        <v>332293.59999999992</v>
      </c>
      <c r="J58" s="32">
        <f t="shared" si="14"/>
        <v>343358.90000000008</v>
      </c>
      <c r="K58" s="33">
        <f t="shared" si="14"/>
        <v>185682.2</v>
      </c>
      <c r="L58" s="33">
        <f t="shared" si="14"/>
        <v>233015.5</v>
      </c>
      <c r="M58" s="32">
        <f t="shared" si="14"/>
        <v>336988.7</v>
      </c>
      <c r="N58" s="32">
        <f t="shared" si="14"/>
        <v>315385.5</v>
      </c>
      <c r="O58" s="32">
        <f t="shared" si="14"/>
        <v>75592.399999999994</v>
      </c>
      <c r="P58" s="32">
        <f t="shared" si="11"/>
        <v>1403619.0999999999</v>
      </c>
      <c r="Q58" s="49"/>
      <c r="R58" s="42" t="s">
        <v>94</v>
      </c>
      <c r="S58" s="42">
        <f t="shared" ref="S58:Y58" si="15">I65</f>
        <v>539.4</v>
      </c>
      <c r="T58" s="42">
        <f t="shared" si="15"/>
        <v>0</v>
      </c>
      <c r="U58" s="43">
        <f t="shared" si="15"/>
        <v>0</v>
      </c>
      <c r="V58" s="43">
        <f t="shared" si="15"/>
        <v>0</v>
      </c>
      <c r="W58" s="43">
        <f t="shared" si="15"/>
        <v>0</v>
      </c>
      <c r="X58" s="43">
        <f t="shared" si="15"/>
        <v>0</v>
      </c>
      <c r="Y58" s="43">
        <f t="shared" si="15"/>
        <v>0</v>
      </c>
      <c r="Z58" s="35"/>
      <c r="AA58" s="35">
        <f t="shared" si="3"/>
        <v>343358.90000000008</v>
      </c>
    </row>
    <row r="59" spans="1:27" ht="12.75" customHeight="1" x14ac:dyDescent="0.2">
      <c r="A59" s="237" t="s">
        <v>180</v>
      </c>
      <c r="B59" s="238"/>
      <c r="C59" s="238"/>
      <c r="D59" s="238"/>
      <c r="E59" s="238"/>
      <c r="F59" s="238"/>
      <c r="G59" s="238"/>
      <c r="H59" s="238"/>
      <c r="I59" s="238"/>
      <c r="J59" s="65"/>
      <c r="K59" s="66"/>
      <c r="L59" s="66"/>
      <c r="M59" s="65"/>
      <c r="N59" s="65"/>
      <c r="O59" s="65"/>
      <c r="P59" s="32">
        <f>I59+J59+M59+N59</f>
        <v>0</v>
      </c>
      <c r="Q59" s="67"/>
      <c r="R59" s="44"/>
      <c r="S59" s="44"/>
      <c r="T59" s="44"/>
      <c r="U59" s="45"/>
      <c r="V59" s="45"/>
      <c r="W59" s="44"/>
      <c r="X59" s="44"/>
      <c r="Y59" s="44"/>
      <c r="Z59" s="35"/>
      <c r="AA59" s="35">
        <f t="shared" si="3"/>
        <v>0</v>
      </c>
    </row>
    <row r="60" spans="1:27" ht="12.75" customHeight="1" x14ac:dyDescent="0.2">
      <c r="A60" s="55"/>
      <c r="B60" s="51"/>
      <c r="C60" s="51"/>
      <c r="D60" s="68" t="s">
        <v>83</v>
      </c>
      <c r="E60" s="30" t="s">
        <v>84</v>
      </c>
      <c r="F60" s="30" t="s">
        <v>132</v>
      </c>
      <c r="G60" s="225" t="s">
        <v>181</v>
      </c>
      <c r="H60" s="30" t="s">
        <v>93</v>
      </c>
      <c r="I60" s="21">
        <v>25905.5</v>
      </c>
      <c r="J60" s="32">
        <v>27886.2</v>
      </c>
      <c r="K60" s="33">
        <v>13680.5</v>
      </c>
      <c r="L60" s="33">
        <v>19552.5</v>
      </c>
      <c r="M60" s="32">
        <f>22834.4+6561.5</f>
        <v>29395.9</v>
      </c>
      <c r="N60" s="32">
        <f>23274.4+6554.5</f>
        <v>29828.9</v>
      </c>
      <c r="O60" s="32">
        <f>23272+2.4+6554.5</f>
        <v>29828.9</v>
      </c>
      <c r="P60" s="32">
        <f>I60+J60+M60+N60+O60</f>
        <v>142845.4</v>
      </c>
      <c r="Q60" s="49" t="s">
        <v>182</v>
      </c>
      <c r="R60" s="69"/>
      <c r="S60" s="69"/>
      <c r="T60" s="69"/>
      <c r="U60" s="70"/>
      <c r="V60" s="70"/>
      <c r="W60" s="69"/>
      <c r="X60" s="69"/>
      <c r="Y60" s="69"/>
      <c r="Z60" s="35">
        <v>18874.8</v>
      </c>
      <c r="AA60" s="35">
        <f t="shared" si="3"/>
        <v>9011.4000000000015</v>
      </c>
    </row>
    <row r="61" spans="1:27" ht="12.75" customHeight="1" x14ac:dyDescent="0.2">
      <c r="A61" s="221"/>
      <c r="B61" s="212" t="s">
        <v>176</v>
      </c>
      <c r="C61" s="234"/>
      <c r="D61" s="68" t="s">
        <v>83</v>
      </c>
      <c r="E61" s="30" t="s">
        <v>84</v>
      </c>
      <c r="F61" s="30" t="s">
        <v>132</v>
      </c>
      <c r="G61" s="226"/>
      <c r="H61" s="30" t="s">
        <v>87</v>
      </c>
      <c r="I61" s="21">
        <v>0</v>
      </c>
      <c r="J61" s="32">
        <v>48.5</v>
      </c>
      <c r="K61" s="33">
        <v>0</v>
      </c>
      <c r="L61" s="33">
        <v>48.5</v>
      </c>
      <c r="M61" s="32">
        <v>0</v>
      </c>
      <c r="N61" s="32">
        <v>0</v>
      </c>
      <c r="O61" s="32">
        <v>0</v>
      </c>
      <c r="P61" s="32">
        <f t="shared" ref="P61:P69" si="16">I61+J61+M61+N61+O61</f>
        <v>48.5</v>
      </c>
      <c r="Q61" s="49" t="s">
        <v>182</v>
      </c>
      <c r="R61" s="44"/>
      <c r="S61" s="44"/>
      <c r="T61" s="44"/>
      <c r="U61" s="45"/>
      <c r="V61" s="45"/>
      <c r="W61" s="44"/>
      <c r="X61" s="44"/>
      <c r="Y61" s="44"/>
      <c r="Z61" s="35">
        <v>48.4</v>
      </c>
      <c r="AA61" s="35">
        <f t="shared" si="3"/>
        <v>0.10000000000000142</v>
      </c>
    </row>
    <row r="62" spans="1:27" ht="12.75" customHeight="1" x14ac:dyDescent="0.2">
      <c r="A62" s="223"/>
      <c r="B62" s="213"/>
      <c r="C62" s="235"/>
      <c r="D62" s="68" t="s">
        <v>83</v>
      </c>
      <c r="E62" s="30" t="s">
        <v>84</v>
      </c>
      <c r="F62" s="30" t="s">
        <v>177</v>
      </c>
      <c r="G62" s="227"/>
      <c r="H62" s="30" t="s">
        <v>93</v>
      </c>
      <c r="I62" s="31">
        <v>5975.9</v>
      </c>
      <c r="J62" s="32">
        <v>3981.4</v>
      </c>
      <c r="K62" s="33">
        <v>3981.4</v>
      </c>
      <c r="L62" s="33">
        <v>3981.4</v>
      </c>
      <c r="M62" s="32"/>
      <c r="N62" s="32"/>
      <c r="O62" s="32"/>
      <c r="P62" s="32">
        <f t="shared" si="16"/>
        <v>9957.2999999999993</v>
      </c>
      <c r="Q62" s="49" t="s">
        <v>183</v>
      </c>
      <c r="R62" s="44"/>
      <c r="S62" s="44"/>
      <c r="T62" s="44"/>
      <c r="U62" s="45"/>
      <c r="V62" s="45"/>
      <c r="W62" s="44"/>
      <c r="X62" s="44"/>
      <c r="Y62" s="44"/>
      <c r="Z62" s="35">
        <v>3981.4</v>
      </c>
      <c r="AA62" s="35">
        <f t="shared" si="3"/>
        <v>0</v>
      </c>
    </row>
    <row r="63" spans="1:27" ht="12.75" customHeight="1" x14ac:dyDescent="0.2">
      <c r="A63" s="221"/>
      <c r="B63" s="212" t="s">
        <v>89</v>
      </c>
      <c r="C63" s="235"/>
      <c r="D63" s="29" t="s">
        <v>83</v>
      </c>
      <c r="E63" s="30" t="s">
        <v>84</v>
      </c>
      <c r="F63" s="30" t="s">
        <v>132</v>
      </c>
      <c r="G63" s="225" t="s">
        <v>184</v>
      </c>
      <c r="H63" s="30" t="s">
        <v>87</v>
      </c>
      <c r="I63" s="31">
        <v>0</v>
      </c>
      <c r="J63" s="32">
        <v>87.7</v>
      </c>
      <c r="K63" s="33">
        <v>87.7</v>
      </c>
      <c r="L63" s="33">
        <v>87.7</v>
      </c>
      <c r="M63" s="32">
        <v>0</v>
      </c>
      <c r="N63" s="32">
        <v>0</v>
      </c>
      <c r="O63" s="32">
        <v>0</v>
      </c>
      <c r="P63" s="32">
        <f t="shared" si="16"/>
        <v>87.7</v>
      </c>
      <c r="Q63" s="49" t="s">
        <v>182</v>
      </c>
      <c r="R63" s="44"/>
      <c r="S63" s="44"/>
      <c r="T63" s="44"/>
      <c r="U63" s="45"/>
      <c r="V63" s="45"/>
      <c r="W63" s="44"/>
      <c r="X63" s="44"/>
      <c r="Y63" s="44"/>
      <c r="Z63" s="35">
        <v>87.7</v>
      </c>
      <c r="AA63" s="35">
        <f t="shared" si="3"/>
        <v>0</v>
      </c>
    </row>
    <row r="64" spans="1:27" ht="12.75" customHeight="1" x14ac:dyDescent="0.2">
      <c r="A64" s="223"/>
      <c r="B64" s="213"/>
      <c r="C64" s="235"/>
      <c r="D64" s="29" t="s">
        <v>83</v>
      </c>
      <c r="E64" s="30" t="s">
        <v>84</v>
      </c>
      <c r="F64" s="30" t="s">
        <v>177</v>
      </c>
      <c r="G64" s="227"/>
      <c r="H64" s="30" t="s">
        <v>87</v>
      </c>
      <c r="I64" s="31">
        <v>0</v>
      </c>
      <c r="J64" s="32">
        <v>21.9</v>
      </c>
      <c r="K64" s="33">
        <v>21.9</v>
      </c>
      <c r="L64" s="33">
        <v>21.9</v>
      </c>
      <c r="M64" s="32">
        <v>0</v>
      </c>
      <c r="N64" s="32">
        <v>0</v>
      </c>
      <c r="O64" s="32">
        <v>0</v>
      </c>
      <c r="P64" s="32">
        <f t="shared" si="16"/>
        <v>21.9</v>
      </c>
      <c r="Q64" s="49" t="s">
        <v>183</v>
      </c>
      <c r="R64" s="53" t="s">
        <v>72</v>
      </c>
      <c r="S64" s="53">
        <f t="shared" ref="S64:Y64" si="17">S65+S66</f>
        <v>4455.8</v>
      </c>
      <c r="T64" s="53">
        <f t="shared" si="17"/>
        <v>5121.6000000000004</v>
      </c>
      <c r="U64" s="54">
        <f t="shared" si="17"/>
        <v>3168.4</v>
      </c>
      <c r="V64" s="54">
        <f t="shared" si="17"/>
        <v>4965.3</v>
      </c>
      <c r="W64" s="54">
        <f t="shared" si="17"/>
        <v>4809.2</v>
      </c>
      <c r="X64" s="54">
        <f t="shared" si="17"/>
        <v>4809.2</v>
      </c>
      <c r="Y64" s="54">
        <f t="shared" si="17"/>
        <v>1223.3999999999999</v>
      </c>
      <c r="Z64" s="35">
        <v>21.9</v>
      </c>
      <c r="AA64" s="35">
        <f t="shared" si="3"/>
        <v>0</v>
      </c>
    </row>
    <row r="65" spans="1:27" ht="12.75" customHeight="1" x14ac:dyDescent="0.2">
      <c r="A65" s="71"/>
      <c r="B65" s="21" t="s">
        <v>115</v>
      </c>
      <c r="C65" s="235"/>
      <c r="D65" s="68" t="s">
        <v>94</v>
      </c>
      <c r="E65" s="30" t="s">
        <v>84</v>
      </c>
      <c r="F65" s="30" t="s">
        <v>185</v>
      </c>
      <c r="G65" s="30" t="s">
        <v>186</v>
      </c>
      <c r="H65" s="30" t="s">
        <v>87</v>
      </c>
      <c r="I65" s="72">
        <v>539.4</v>
      </c>
      <c r="J65" s="32">
        <v>0</v>
      </c>
      <c r="K65" s="33">
        <v>0</v>
      </c>
      <c r="L65" s="33">
        <v>0</v>
      </c>
      <c r="M65" s="32">
        <v>0</v>
      </c>
      <c r="N65" s="32">
        <v>0</v>
      </c>
      <c r="O65" s="32">
        <v>0</v>
      </c>
      <c r="P65" s="32">
        <f t="shared" si="16"/>
        <v>539.4</v>
      </c>
      <c r="Q65" s="49" t="s">
        <v>187</v>
      </c>
      <c r="R65" s="35" t="s">
        <v>83</v>
      </c>
      <c r="S65" s="35">
        <f t="shared" ref="S65:Y65" si="18">I72+I73+I74+I75+I76</f>
        <v>1415.1000000000001</v>
      </c>
      <c r="T65" s="35">
        <f t="shared" si="18"/>
        <v>1463.3</v>
      </c>
      <c r="U65" s="36">
        <f t="shared" si="18"/>
        <v>1169.0999999999999</v>
      </c>
      <c r="V65" s="36">
        <f t="shared" si="18"/>
        <v>1425.8999999999999</v>
      </c>
      <c r="W65" s="36">
        <f t="shared" si="18"/>
        <v>1223.3999999999999</v>
      </c>
      <c r="X65" s="36">
        <f t="shared" si="18"/>
        <v>1223.3999999999999</v>
      </c>
      <c r="Y65" s="36">
        <f t="shared" si="18"/>
        <v>1223.3999999999999</v>
      </c>
      <c r="Z65" s="35">
        <v>0</v>
      </c>
      <c r="AA65" s="35">
        <f t="shared" si="3"/>
        <v>0</v>
      </c>
    </row>
    <row r="66" spans="1:27" ht="12.75" customHeight="1" x14ac:dyDescent="0.2">
      <c r="A66" s="71"/>
      <c r="B66" s="21" t="s">
        <v>81</v>
      </c>
      <c r="C66" s="235"/>
      <c r="D66" s="68" t="s">
        <v>83</v>
      </c>
      <c r="E66" s="30" t="s">
        <v>84</v>
      </c>
      <c r="F66" s="30" t="s">
        <v>132</v>
      </c>
      <c r="G66" s="30" t="s">
        <v>188</v>
      </c>
      <c r="H66" s="30" t="s">
        <v>87</v>
      </c>
      <c r="I66" s="31">
        <v>0</v>
      </c>
      <c r="J66" s="32">
        <v>218.5</v>
      </c>
      <c r="K66" s="33">
        <v>216</v>
      </c>
      <c r="L66" s="33">
        <v>216</v>
      </c>
      <c r="M66" s="32">
        <v>0</v>
      </c>
      <c r="N66" s="32">
        <v>300</v>
      </c>
      <c r="O66" s="32">
        <v>300</v>
      </c>
      <c r="P66" s="32">
        <f t="shared" si="16"/>
        <v>818.5</v>
      </c>
      <c r="Q66" s="39" t="s">
        <v>189</v>
      </c>
      <c r="R66" s="42" t="s">
        <v>94</v>
      </c>
      <c r="S66" s="42">
        <f t="shared" ref="S66:Y66" si="19">I77+I78+I79+I80</f>
        <v>3040.7</v>
      </c>
      <c r="T66" s="42">
        <f t="shared" si="19"/>
        <v>3658.3</v>
      </c>
      <c r="U66" s="43">
        <f t="shared" si="19"/>
        <v>1999.3000000000002</v>
      </c>
      <c r="V66" s="43">
        <f t="shared" si="19"/>
        <v>3539.4</v>
      </c>
      <c r="W66" s="43">
        <f t="shared" si="19"/>
        <v>3585.7999999999997</v>
      </c>
      <c r="X66" s="43">
        <f t="shared" si="19"/>
        <v>3585.7999999999997</v>
      </c>
      <c r="Y66" s="43">
        <f t="shared" si="19"/>
        <v>0</v>
      </c>
      <c r="Z66" s="35">
        <v>216</v>
      </c>
      <c r="AA66" s="35">
        <f t="shared" si="3"/>
        <v>2.5</v>
      </c>
    </row>
    <row r="67" spans="1:27" ht="12.75" customHeight="1" x14ac:dyDescent="0.2">
      <c r="A67" s="221"/>
      <c r="B67" s="212" t="s">
        <v>190</v>
      </c>
      <c r="C67" s="235"/>
      <c r="D67" s="68" t="s">
        <v>83</v>
      </c>
      <c r="E67" s="30" t="s">
        <v>84</v>
      </c>
      <c r="F67" s="30" t="s">
        <v>191</v>
      </c>
      <c r="G67" s="225" t="s">
        <v>192</v>
      </c>
      <c r="H67" s="30" t="s">
        <v>138</v>
      </c>
      <c r="I67" s="31">
        <v>14.9</v>
      </c>
      <c r="J67" s="32">
        <v>109.6</v>
      </c>
      <c r="K67" s="33">
        <v>51.4</v>
      </c>
      <c r="L67" s="33">
        <v>101.4</v>
      </c>
      <c r="M67" s="32">
        <v>150</v>
      </c>
      <c r="N67" s="32">
        <v>150</v>
      </c>
      <c r="O67" s="32">
        <v>150</v>
      </c>
      <c r="P67" s="32">
        <f t="shared" si="16"/>
        <v>574.5</v>
      </c>
      <c r="Q67" s="39" t="s">
        <v>193</v>
      </c>
      <c r="R67" s="44"/>
      <c r="S67" s="44"/>
      <c r="T67" s="44"/>
      <c r="U67" s="45"/>
      <c r="V67" s="45"/>
      <c r="W67" s="44"/>
      <c r="X67" s="44"/>
      <c r="Y67" s="44"/>
      <c r="Z67" s="35">
        <v>101.4</v>
      </c>
      <c r="AA67" s="35">
        <f t="shared" si="3"/>
        <v>8.1999999999999886</v>
      </c>
    </row>
    <row r="68" spans="1:27" ht="12.75" customHeight="1" x14ac:dyDescent="0.2">
      <c r="A68" s="222"/>
      <c r="B68" s="224"/>
      <c r="C68" s="235"/>
      <c r="D68" s="68" t="s">
        <v>83</v>
      </c>
      <c r="E68" s="30" t="s">
        <v>84</v>
      </c>
      <c r="F68" s="30" t="s">
        <v>191</v>
      </c>
      <c r="G68" s="226"/>
      <c r="H68" s="30" t="s">
        <v>87</v>
      </c>
      <c r="I68" s="31">
        <v>721.4</v>
      </c>
      <c r="J68" s="32">
        <v>560</v>
      </c>
      <c r="K68" s="33">
        <v>304.10000000000002</v>
      </c>
      <c r="L68" s="33">
        <v>329.1</v>
      </c>
      <c r="M68" s="32">
        <v>581</v>
      </c>
      <c r="N68" s="32">
        <v>700</v>
      </c>
      <c r="O68" s="32">
        <v>700</v>
      </c>
      <c r="P68" s="32">
        <f t="shared" si="16"/>
        <v>3262.4</v>
      </c>
      <c r="Q68" s="41" t="s">
        <v>194</v>
      </c>
      <c r="R68" s="44"/>
      <c r="S68" s="44"/>
      <c r="T68" s="44"/>
      <c r="U68" s="45"/>
      <c r="V68" s="45"/>
      <c r="W68" s="44"/>
      <c r="X68" s="44"/>
      <c r="Y68" s="44"/>
      <c r="Z68" s="35">
        <v>309.10000000000002</v>
      </c>
      <c r="AA68" s="35">
        <f t="shared" si="3"/>
        <v>250.89999999999998</v>
      </c>
    </row>
    <row r="69" spans="1:27" ht="12.75" customHeight="1" x14ac:dyDescent="0.2">
      <c r="A69" s="223"/>
      <c r="B69" s="213"/>
      <c r="C69" s="235"/>
      <c r="D69" s="68" t="s">
        <v>83</v>
      </c>
      <c r="E69" s="30" t="s">
        <v>84</v>
      </c>
      <c r="F69" s="30" t="s">
        <v>191</v>
      </c>
      <c r="G69" s="227"/>
      <c r="H69" s="30" t="s">
        <v>163</v>
      </c>
      <c r="I69" s="31">
        <v>32.9</v>
      </c>
      <c r="J69" s="32">
        <v>0</v>
      </c>
      <c r="K69" s="33">
        <v>0</v>
      </c>
      <c r="L69" s="33">
        <v>0</v>
      </c>
      <c r="M69" s="32">
        <v>0</v>
      </c>
      <c r="N69" s="32">
        <v>0</v>
      </c>
      <c r="O69" s="32">
        <v>0</v>
      </c>
      <c r="P69" s="32">
        <f t="shared" si="16"/>
        <v>32.9</v>
      </c>
      <c r="Q69" s="47" t="s">
        <v>195</v>
      </c>
      <c r="R69" s="44"/>
      <c r="S69" s="44"/>
      <c r="T69" s="44"/>
      <c r="U69" s="45"/>
      <c r="V69" s="45"/>
      <c r="W69" s="44"/>
      <c r="X69" s="44"/>
      <c r="Y69" s="44"/>
      <c r="Z69" s="35">
        <v>0</v>
      </c>
      <c r="AA69" s="35">
        <f t="shared" si="3"/>
        <v>0</v>
      </c>
    </row>
    <row r="70" spans="1:27" ht="12.75" customHeight="1" x14ac:dyDescent="0.2">
      <c r="A70" s="73"/>
      <c r="B70" s="74" t="s">
        <v>129</v>
      </c>
      <c r="C70" s="236"/>
      <c r="D70" s="73">
        <v>3</v>
      </c>
      <c r="E70" s="75"/>
      <c r="F70" s="75"/>
      <c r="G70" s="75"/>
      <c r="H70" s="75"/>
      <c r="I70" s="76">
        <f>SUM(I60:I69)</f>
        <v>33190.000000000007</v>
      </c>
      <c r="J70" s="69">
        <f>SUM(J60:J69)</f>
        <v>32913.800000000003</v>
      </c>
      <c r="K70" s="77">
        <f>SUM(K60:K69)</f>
        <v>18343.000000000004</v>
      </c>
      <c r="L70" s="77">
        <f>SUM(L60:L69)</f>
        <v>24338.500000000004</v>
      </c>
      <c r="M70" s="69">
        <f t="shared" ref="M70:AA70" si="20">SUM(M60:M69)</f>
        <v>30126.9</v>
      </c>
      <c r="N70" s="69">
        <f t="shared" si="20"/>
        <v>30978.9</v>
      </c>
      <c r="O70" s="69">
        <f t="shared" si="20"/>
        <v>30978.9</v>
      </c>
      <c r="P70" s="69">
        <f t="shared" si="20"/>
        <v>158188.49999999997</v>
      </c>
      <c r="Q70" s="69">
        <f t="shared" si="20"/>
        <v>0</v>
      </c>
      <c r="R70" s="44"/>
      <c r="S70" s="44"/>
      <c r="T70" s="44"/>
      <c r="U70" s="45"/>
      <c r="V70" s="45"/>
      <c r="W70" s="44"/>
      <c r="X70" s="44"/>
      <c r="Y70" s="44"/>
      <c r="Z70" s="32">
        <f t="shared" si="20"/>
        <v>23640.700000000004</v>
      </c>
      <c r="AA70" s="32">
        <f t="shared" si="20"/>
        <v>9273.1000000000022</v>
      </c>
    </row>
    <row r="71" spans="1:27" ht="12.75" customHeight="1" x14ac:dyDescent="0.2">
      <c r="A71" s="73" t="s">
        <v>196</v>
      </c>
      <c r="B71" s="78"/>
      <c r="C71" s="78"/>
      <c r="D71" s="78"/>
      <c r="E71" s="78"/>
      <c r="F71" s="78"/>
      <c r="G71" s="78"/>
      <c r="H71" s="78"/>
      <c r="I71" s="78"/>
      <c r="J71" s="79"/>
      <c r="K71" s="80"/>
      <c r="L71" s="80"/>
      <c r="M71" s="79"/>
      <c r="N71" s="79"/>
      <c r="O71" s="79"/>
      <c r="P71" s="32">
        <f>I71+J71+M71+N71</f>
        <v>0</v>
      </c>
      <c r="Q71" s="81"/>
      <c r="R71" s="32"/>
      <c r="S71" s="32"/>
      <c r="T71" s="32"/>
      <c r="U71" s="58"/>
      <c r="V71" s="58"/>
      <c r="W71" s="32"/>
      <c r="X71" s="32"/>
      <c r="Y71" s="82"/>
      <c r="Z71" s="35"/>
      <c r="AA71" s="35">
        <f t="shared" si="3"/>
        <v>0</v>
      </c>
    </row>
    <row r="72" spans="1:27" ht="12.75" customHeight="1" x14ac:dyDescent="0.2">
      <c r="A72" s="239"/>
      <c r="B72" s="212" t="s">
        <v>197</v>
      </c>
      <c r="C72" s="212"/>
      <c r="D72" s="21" t="s">
        <v>83</v>
      </c>
      <c r="E72" s="30" t="s">
        <v>84</v>
      </c>
      <c r="F72" s="30" t="s">
        <v>191</v>
      </c>
      <c r="G72" s="225" t="s">
        <v>198</v>
      </c>
      <c r="H72" s="30" t="s">
        <v>138</v>
      </c>
      <c r="I72" s="31">
        <v>99.7</v>
      </c>
      <c r="J72" s="35">
        <v>100</v>
      </c>
      <c r="K72" s="83">
        <v>73.8</v>
      </c>
      <c r="L72" s="83">
        <v>99.7</v>
      </c>
      <c r="M72" s="35">
        <v>100</v>
      </c>
      <c r="N72" s="35">
        <v>100</v>
      </c>
      <c r="O72" s="35">
        <v>100</v>
      </c>
      <c r="P72" s="32">
        <f>I72+J72+M72+N72+O72</f>
        <v>499.7</v>
      </c>
      <c r="Q72" s="47" t="s">
        <v>199</v>
      </c>
      <c r="R72" s="44"/>
      <c r="S72" s="44"/>
      <c r="T72" s="44"/>
      <c r="U72" s="45"/>
      <c r="V72" s="45"/>
      <c r="W72" s="44"/>
      <c r="X72" s="44"/>
      <c r="Y72" s="44"/>
      <c r="Z72" s="35">
        <v>99.7</v>
      </c>
      <c r="AA72" s="35">
        <f t="shared" si="3"/>
        <v>0.29999999999999716</v>
      </c>
    </row>
    <row r="73" spans="1:27" ht="12.75" customHeight="1" x14ac:dyDescent="0.2">
      <c r="A73" s="240"/>
      <c r="B73" s="213"/>
      <c r="C73" s="224"/>
      <c r="D73" s="21" t="s">
        <v>83</v>
      </c>
      <c r="E73" s="30" t="s">
        <v>84</v>
      </c>
      <c r="F73" s="30" t="s">
        <v>191</v>
      </c>
      <c r="G73" s="227"/>
      <c r="H73" s="30" t="s">
        <v>87</v>
      </c>
      <c r="I73" s="31">
        <v>664.6</v>
      </c>
      <c r="J73" s="35">
        <v>670.1</v>
      </c>
      <c r="K73" s="83">
        <v>664</v>
      </c>
      <c r="L73" s="83">
        <v>664</v>
      </c>
      <c r="M73" s="35">
        <v>690</v>
      </c>
      <c r="N73" s="35">
        <v>690</v>
      </c>
      <c r="O73" s="35">
        <v>690</v>
      </c>
      <c r="P73" s="32">
        <f t="shared" ref="P73:P80" si="21">I73+J73+M73+N73+O73</f>
        <v>3404.7</v>
      </c>
      <c r="Q73" s="47" t="s">
        <v>200</v>
      </c>
      <c r="R73" s="44"/>
      <c r="S73" s="44"/>
      <c r="T73" s="44"/>
      <c r="U73" s="45"/>
      <c r="V73" s="45"/>
      <c r="W73" s="44"/>
      <c r="X73" s="44"/>
      <c r="Y73" s="44"/>
      <c r="Z73" s="35">
        <v>664.02</v>
      </c>
      <c r="AA73" s="35">
        <f t="shared" ref="AA73:AA105" si="22">J73-Z73</f>
        <v>6.0800000000000409</v>
      </c>
    </row>
    <row r="74" spans="1:27" ht="12.75" customHeight="1" x14ac:dyDescent="0.2">
      <c r="A74" s="239"/>
      <c r="B74" s="212" t="s">
        <v>201</v>
      </c>
      <c r="C74" s="224"/>
      <c r="D74" s="21" t="s">
        <v>83</v>
      </c>
      <c r="E74" s="30" t="s">
        <v>84</v>
      </c>
      <c r="F74" s="30" t="s">
        <v>191</v>
      </c>
      <c r="G74" s="30" t="s">
        <v>202</v>
      </c>
      <c r="H74" s="30" t="s">
        <v>138</v>
      </c>
      <c r="I74" s="21">
        <v>423.9</v>
      </c>
      <c r="J74" s="35">
        <v>431.3</v>
      </c>
      <c r="K74" s="83">
        <v>431.3</v>
      </c>
      <c r="L74" s="83">
        <v>431.3</v>
      </c>
      <c r="M74" s="35">
        <v>431.3</v>
      </c>
      <c r="N74" s="35">
        <v>431.3</v>
      </c>
      <c r="O74" s="35">
        <v>431.3</v>
      </c>
      <c r="P74" s="32">
        <f t="shared" si="21"/>
        <v>2149.1</v>
      </c>
      <c r="Q74" s="41" t="s">
        <v>203</v>
      </c>
      <c r="R74" s="44"/>
      <c r="S74" s="44"/>
      <c r="T74" s="44"/>
      <c r="U74" s="45"/>
      <c r="V74" s="45"/>
      <c r="W74" s="44"/>
      <c r="X74" s="44"/>
      <c r="Y74" s="44"/>
      <c r="Z74" s="35">
        <v>431.3</v>
      </c>
      <c r="AA74" s="35">
        <f t="shared" si="22"/>
        <v>0</v>
      </c>
    </row>
    <row r="75" spans="1:27" ht="12.75" customHeight="1" x14ac:dyDescent="0.2">
      <c r="A75" s="240"/>
      <c r="B75" s="213"/>
      <c r="C75" s="224"/>
      <c r="D75" s="21" t="s">
        <v>83</v>
      </c>
      <c r="E75" s="30" t="s">
        <v>84</v>
      </c>
      <c r="F75" s="30" t="s">
        <v>191</v>
      </c>
      <c r="G75" s="30" t="s">
        <v>204</v>
      </c>
      <c r="H75" s="30" t="s">
        <v>138</v>
      </c>
      <c r="I75" s="21">
        <v>224.9</v>
      </c>
      <c r="J75" s="35">
        <v>259.8</v>
      </c>
      <c r="K75" s="83">
        <v>0</v>
      </c>
      <c r="L75" s="83">
        <v>228.8</v>
      </c>
      <c r="M75" s="35">
        <v>0</v>
      </c>
      <c r="N75" s="35">
        <v>0</v>
      </c>
      <c r="O75" s="35">
        <v>0</v>
      </c>
      <c r="P75" s="32">
        <f t="shared" si="21"/>
        <v>484.70000000000005</v>
      </c>
      <c r="Q75" s="41" t="s">
        <v>205</v>
      </c>
      <c r="R75" s="44"/>
      <c r="S75" s="44"/>
      <c r="T75" s="44"/>
      <c r="U75" s="45"/>
      <c r="V75" s="45"/>
      <c r="W75" s="44"/>
      <c r="X75" s="44"/>
      <c r="Y75" s="44"/>
      <c r="Z75" s="35">
        <v>228.8</v>
      </c>
      <c r="AA75" s="35">
        <f t="shared" si="22"/>
        <v>31</v>
      </c>
    </row>
    <row r="76" spans="1:27" ht="12.75" customHeight="1" x14ac:dyDescent="0.2">
      <c r="A76" s="73"/>
      <c r="B76" s="21" t="s">
        <v>206</v>
      </c>
      <c r="C76" s="224"/>
      <c r="D76" s="21" t="s">
        <v>83</v>
      </c>
      <c r="E76" s="30" t="s">
        <v>84</v>
      </c>
      <c r="F76" s="30" t="s">
        <v>191</v>
      </c>
      <c r="G76" s="30" t="s">
        <v>207</v>
      </c>
      <c r="H76" s="30" t="s">
        <v>87</v>
      </c>
      <c r="I76" s="31">
        <v>2</v>
      </c>
      <c r="J76" s="35">
        <v>2.1</v>
      </c>
      <c r="K76" s="83">
        <v>0</v>
      </c>
      <c r="L76" s="83">
        <v>2.1</v>
      </c>
      <c r="M76" s="35">
        <v>2.1</v>
      </c>
      <c r="N76" s="35">
        <v>2.1</v>
      </c>
      <c r="O76" s="35">
        <v>2.1</v>
      </c>
      <c r="P76" s="32">
        <f t="shared" si="21"/>
        <v>10.399999999999999</v>
      </c>
      <c r="Q76" s="41" t="s">
        <v>208</v>
      </c>
      <c r="R76" s="53" t="s">
        <v>72</v>
      </c>
      <c r="S76" s="53">
        <f t="shared" ref="S76:Y76" si="23">S77+S78+S79</f>
        <v>53101.5</v>
      </c>
      <c r="T76" s="53">
        <f t="shared" si="23"/>
        <v>55173.19999999999</v>
      </c>
      <c r="U76" s="54">
        <f t="shared" si="23"/>
        <v>28496.200000000004</v>
      </c>
      <c r="V76" s="54">
        <f t="shared" si="23"/>
        <v>39296.400000000001</v>
      </c>
      <c r="W76" s="54">
        <f t="shared" si="23"/>
        <v>47177.80000000001</v>
      </c>
      <c r="X76" s="54">
        <f t="shared" si="23"/>
        <v>47351.80000000001</v>
      </c>
      <c r="Y76" s="54">
        <f t="shared" si="23"/>
        <v>46245.200000000012</v>
      </c>
      <c r="Z76" s="35">
        <v>2.1</v>
      </c>
      <c r="AA76" s="35">
        <f t="shared" si="22"/>
        <v>0</v>
      </c>
    </row>
    <row r="77" spans="1:27" ht="12.75" customHeight="1" x14ac:dyDescent="0.2">
      <c r="A77" s="71"/>
      <c r="B77" s="21" t="s">
        <v>209</v>
      </c>
      <c r="C77" s="224"/>
      <c r="D77" s="29" t="s">
        <v>94</v>
      </c>
      <c r="E77" s="30" t="s">
        <v>84</v>
      </c>
      <c r="F77" s="30" t="s">
        <v>191</v>
      </c>
      <c r="G77" s="30" t="s">
        <v>210</v>
      </c>
      <c r="H77" s="30" t="s">
        <v>138</v>
      </c>
      <c r="I77" s="21">
        <v>1513.6</v>
      </c>
      <c r="J77" s="32">
        <v>1612.6</v>
      </c>
      <c r="K77" s="33">
        <v>0</v>
      </c>
      <c r="L77" s="33">
        <v>1540.1</v>
      </c>
      <c r="M77" s="32">
        <v>1540.1</v>
      </c>
      <c r="N77" s="32">
        <v>1540.1</v>
      </c>
      <c r="O77" s="32">
        <v>0</v>
      </c>
      <c r="P77" s="32">
        <f t="shared" si="21"/>
        <v>6206.4</v>
      </c>
      <c r="Q77" s="49" t="s">
        <v>211</v>
      </c>
      <c r="R77" s="35" t="s">
        <v>212</v>
      </c>
      <c r="S77" s="35">
        <f t="shared" ref="S77:Y77" si="24">I83+I84+I85+I86+I87+I88+I89+I90+I91+I92+I93+I94+I95+I96+I97+I103+I104</f>
        <v>50228.1</v>
      </c>
      <c r="T77" s="35">
        <f t="shared" si="24"/>
        <v>54072.999999999993</v>
      </c>
      <c r="U77" s="36">
        <f t="shared" si="24"/>
        <v>28041.300000000003</v>
      </c>
      <c r="V77" s="36">
        <f t="shared" si="24"/>
        <v>38548.1</v>
      </c>
      <c r="W77" s="36">
        <f t="shared" si="24"/>
        <v>46071.200000000012</v>
      </c>
      <c r="X77" s="36">
        <f t="shared" si="24"/>
        <v>46245.200000000012</v>
      </c>
      <c r="Y77" s="36">
        <f t="shared" si="24"/>
        <v>46245.200000000012</v>
      </c>
      <c r="Z77" s="35">
        <v>1540.1</v>
      </c>
      <c r="AA77" s="35">
        <f t="shared" si="22"/>
        <v>72.5</v>
      </c>
    </row>
    <row r="78" spans="1:27" ht="12.75" customHeight="1" x14ac:dyDescent="0.2">
      <c r="A78" s="221" t="s">
        <v>114</v>
      </c>
      <c r="B78" s="212" t="s">
        <v>213</v>
      </c>
      <c r="C78" s="224"/>
      <c r="D78" s="221" t="s">
        <v>94</v>
      </c>
      <c r="E78" s="30" t="s">
        <v>84</v>
      </c>
      <c r="F78" s="30" t="s">
        <v>191</v>
      </c>
      <c r="G78" s="30" t="s">
        <v>214</v>
      </c>
      <c r="H78" s="30" t="s">
        <v>138</v>
      </c>
      <c r="I78" s="21">
        <v>1395</v>
      </c>
      <c r="J78" s="32">
        <v>1815.2</v>
      </c>
      <c r="K78" s="33">
        <v>1772.4</v>
      </c>
      <c r="L78" s="33">
        <v>1772.4</v>
      </c>
      <c r="M78" s="32">
        <v>1912</v>
      </c>
      <c r="N78" s="32">
        <v>1912</v>
      </c>
      <c r="O78" s="32">
        <v>0</v>
      </c>
      <c r="P78" s="32">
        <f t="shared" si="21"/>
        <v>7034.2</v>
      </c>
      <c r="Q78" s="49" t="s">
        <v>175</v>
      </c>
      <c r="R78" s="35" t="s">
        <v>94</v>
      </c>
      <c r="S78" s="35">
        <f>I98+I99+I100+I101</f>
        <v>1065.5</v>
      </c>
      <c r="T78" s="35">
        <f t="shared" ref="T78:Y78" si="25">J98+J100+J101+J99</f>
        <v>1100.2</v>
      </c>
      <c r="U78" s="36">
        <f t="shared" si="25"/>
        <v>454.9</v>
      </c>
      <c r="V78" s="36">
        <f t="shared" si="25"/>
        <v>748.3</v>
      </c>
      <c r="W78" s="36">
        <f t="shared" si="25"/>
        <v>1106.6000000000001</v>
      </c>
      <c r="X78" s="36">
        <f t="shared" si="25"/>
        <v>1106.6000000000001</v>
      </c>
      <c r="Y78" s="36">
        <f t="shared" si="25"/>
        <v>0</v>
      </c>
      <c r="Z78" s="35">
        <v>1772.4</v>
      </c>
      <c r="AA78" s="35">
        <f t="shared" si="22"/>
        <v>42.799999999999955</v>
      </c>
    </row>
    <row r="79" spans="1:27" ht="12.75" customHeight="1" x14ac:dyDescent="0.2">
      <c r="A79" s="222"/>
      <c r="B79" s="224"/>
      <c r="C79" s="224"/>
      <c r="D79" s="222"/>
      <c r="E79" s="30" t="s">
        <v>84</v>
      </c>
      <c r="F79" s="30" t="s">
        <v>191</v>
      </c>
      <c r="G79" s="30" t="s">
        <v>214</v>
      </c>
      <c r="H79" s="30" t="s">
        <v>87</v>
      </c>
      <c r="I79" s="31">
        <v>120.1</v>
      </c>
      <c r="J79" s="32">
        <v>230.5</v>
      </c>
      <c r="K79" s="33">
        <v>226.9</v>
      </c>
      <c r="L79" s="33">
        <v>226.9</v>
      </c>
      <c r="M79" s="32">
        <v>133.69999999999999</v>
      </c>
      <c r="N79" s="32">
        <v>133.69999999999999</v>
      </c>
      <c r="O79" s="32">
        <v>0</v>
      </c>
      <c r="P79" s="32">
        <f t="shared" si="21"/>
        <v>618</v>
      </c>
      <c r="Q79" s="49" t="s">
        <v>215</v>
      </c>
      <c r="R79" s="42" t="s">
        <v>103</v>
      </c>
      <c r="S79" s="42">
        <f t="shared" ref="S79:Y79" si="26">I102</f>
        <v>1807.9</v>
      </c>
      <c r="T79" s="42">
        <f t="shared" si="26"/>
        <v>0</v>
      </c>
      <c r="U79" s="43">
        <f t="shared" si="26"/>
        <v>0</v>
      </c>
      <c r="V79" s="43">
        <f t="shared" si="26"/>
        <v>0</v>
      </c>
      <c r="W79" s="43">
        <f t="shared" si="26"/>
        <v>0</v>
      </c>
      <c r="X79" s="43">
        <f t="shared" si="26"/>
        <v>0</v>
      </c>
      <c r="Y79" s="43">
        <f t="shared" si="26"/>
        <v>0</v>
      </c>
      <c r="Z79" s="35">
        <v>226.9</v>
      </c>
      <c r="AA79" s="35">
        <f t="shared" si="22"/>
        <v>3.5999999999999943</v>
      </c>
    </row>
    <row r="80" spans="1:27" ht="12.75" customHeight="1" x14ac:dyDescent="0.2">
      <c r="A80" s="223"/>
      <c r="B80" s="213"/>
      <c r="C80" s="224"/>
      <c r="D80" s="223"/>
      <c r="E80" s="30" t="s">
        <v>84</v>
      </c>
      <c r="F80" s="30" t="s">
        <v>191</v>
      </c>
      <c r="G80" s="30" t="s">
        <v>214</v>
      </c>
      <c r="H80" s="30" t="s">
        <v>163</v>
      </c>
      <c r="I80" s="31">
        <v>12</v>
      </c>
      <c r="J80" s="32">
        <v>0</v>
      </c>
      <c r="K80" s="33">
        <v>0</v>
      </c>
      <c r="L80" s="33">
        <v>0</v>
      </c>
      <c r="M80" s="32">
        <v>0</v>
      </c>
      <c r="N80" s="32">
        <v>0</v>
      </c>
      <c r="O80" s="32">
        <v>0</v>
      </c>
      <c r="P80" s="32">
        <f t="shared" si="21"/>
        <v>12</v>
      </c>
      <c r="Q80" s="49" t="s">
        <v>216</v>
      </c>
      <c r="R80" s="44"/>
      <c r="S80" s="44"/>
      <c r="T80" s="44"/>
      <c r="U80" s="45"/>
      <c r="V80" s="45"/>
      <c r="W80" s="44"/>
      <c r="X80" s="44"/>
      <c r="Y80" s="44"/>
      <c r="Z80" s="35">
        <v>0</v>
      </c>
      <c r="AA80" s="35">
        <f t="shared" si="22"/>
        <v>0</v>
      </c>
    </row>
    <row r="81" spans="1:27" ht="12.75" customHeight="1" x14ac:dyDescent="0.2">
      <c r="A81" s="73"/>
      <c r="B81" s="84" t="s">
        <v>129</v>
      </c>
      <c r="C81" s="213"/>
      <c r="D81" s="29">
        <v>4</v>
      </c>
      <c r="E81" s="30"/>
      <c r="F81" s="30"/>
      <c r="G81" s="30"/>
      <c r="H81" s="30"/>
      <c r="I81" s="72">
        <f>SUM(I72:I80)</f>
        <v>4455.8</v>
      </c>
      <c r="J81" s="32">
        <f>SUM(J72:J80)</f>
        <v>5121.5999999999995</v>
      </c>
      <c r="K81" s="33">
        <f>SUM(K72:K80)</f>
        <v>3168.4</v>
      </c>
      <c r="L81" s="33">
        <f>SUM(L72:L80)</f>
        <v>4965.2999999999993</v>
      </c>
      <c r="M81" s="32">
        <f t="shared" ref="M81:AA81" si="27">SUM(M72:M80)</f>
        <v>4809.2</v>
      </c>
      <c r="N81" s="32">
        <f t="shared" si="27"/>
        <v>4809.2</v>
      </c>
      <c r="O81" s="32">
        <f t="shared" si="27"/>
        <v>1223.3999999999999</v>
      </c>
      <c r="P81" s="32">
        <f t="shared" si="27"/>
        <v>20419.2</v>
      </c>
      <c r="Q81" s="32">
        <f t="shared" si="27"/>
        <v>0</v>
      </c>
      <c r="R81" s="44"/>
      <c r="S81" s="44"/>
      <c r="T81" s="44"/>
      <c r="U81" s="45"/>
      <c r="V81" s="45"/>
      <c r="W81" s="44"/>
      <c r="X81" s="44"/>
      <c r="Y81" s="44"/>
      <c r="Z81" s="32">
        <f t="shared" si="27"/>
        <v>4965.32</v>
      </c>
      <c r="AA81" s="32">
        <f t="shared" si="27"/>
        <v>156.28</v>
      </c>
    </row>
    <row r="82" spans="1:27" ht="12.75" customHeight="1" x14ac:dyDescent="0.2">
      <c r="A82" s="73" t="s">
        <v>217</v>
      </c>
      <c r="B82" s="73"/>
      <c r="C82" s="73"/>
      <c r="D82" s="73"/>
      <c r="E82" s="73"/>
      <c r="F82" s="73"/>
      <c r="G82" s="73"/>
      <c r="H82" s="73"/>
      <c r="I82" s="73"/>
      <c r="J82" s="85"/>
      <c r="K82" s="86"/>
      <c r="L82" s="86"/>
      <c r="M82" s="85"/>
      <c r="N82" s="85"/>
      <c r="O82" s="85"/>
      <c r="P82" s="32">
        <f>I82+J82+M82+N82</f>
        <v>0</v>
      </c>
      <c r="Q82" s="67"/>
      <c r="R82" s="44"/>
      <c r="S82" s="44"/>
      <c r="T82" s="44"/>
      <c r="U82" s="45"/>
      <c r="V82" s="45"/>
      <c r="W82" s="44"/>
      <c r="X82" s="44"/>
      <c r="Y82" s="44"/>
      <c r="Z82" s="35"/>
      <c r="AA82" s="35">
        <f t="shared" si="22"/>
        <v>0</v>
      </c>
    </row>
    <row r="83" spans="1:27" ht="12.75" customHeight="1" x14ac:dyDescent="0.2">
      <c r="A83" s="51"/>
      <c r="B83" s="51"/>
      <c r="C83" s="51"/>
      <c r="D83" s="68" t="s">
        <v>83</v>
      </c>
      <c r="E83" s="30" t="s">
        <v>84</v>
      </c>
      <c r="F83" s="30" t="s">
        <v>177</v>
      </c>
      <c r="G83" s="225" t="s">
        <v>218</v>
      </c>
      <c r="H83" s="29">
        <v>120</v>
      </c>
      <c r="I83" s="87">
        <v>3879.9</v>
      </c>
      <c r="J83" s="58">
        <v>3107.9</v>
      </c>
      <c r="K83" s="33">
        <v>1875.4</v>
      </c>
      <c r="L83" s="33">
        <v>2520.6999999999998</v>
      </c>
      <c r="M83" s="58">
        <v>3240.6</v>
      </c>
      <c r="N83" s="58">
        <v>3240.6</v>
      </c>
      <c r="O83" s="58">
        <v>3240.6</v>
      </c>
      <c r="P83" s="58">
        <f>I83+J83+M83+N83+O83</f>
        <v>16709.599999999999</v>
      </c>
      <c r="Q83" s="49"/>
      <c r="R83" s="44"/>
      <c r="S83" s="44"/>
      <c r="T83" s="44"/>
      <c r="U83" s="45"/>
      <c r="V83" s="45"/>
      <c r="W83" s="44"/>
      <c r="X83" s="44"/>
      <c r="Y83" s="44"/>
      <c r="Z83" s="35">
        <v>2286.6999999999998</v>
      </c>
      <c r="AA83" s="35">
        <f t="shared" si="22"/>
        <v>821.20000000000027</v>
      </c>
    </row>
    <row r="84" spans="1:27" ht="12.75" customHeight="1" x14ac:dyDescent="0.2">
      <c r="A84" s="51"/>
      <c r="B84" s="51"/>
      <c r="C84" s="51"/>
      <c r="D84" s="68" t="s">
        <v>83</v>
      </c>
      <c r="E84" s="30" t="s">
        <v>84</v>
      </c>
      <c r="F84" s="30" t="s">
        <v>177</v>
      </c>
      <c r="G84" s="226"/>
      <c r="H84" s="29">
        <v>244</v>
      </c>
      <c r="I84" s="87">
        <v>324.10000000000002</v>
      </c>
      <c r="J84" s="58">
        <v>229.8</v>
      </c>
      <c r="K84" s="33">
        <v>0</v>
      </c>
      <c r="L84" s="33">
        <v>227.4</v>
      </c>
      <c r="M84" s="58">
        <v>184.6</v>
      </c>
      <c r="N84" s="58">
        <v>184.6</v>
      </c>
      <c r="O84" s="58">
        <v>184.6</v>
      </c>
      <c r="P84" s="58">
        <f t="shared" ref="P84:P105" si="28">I84+J84+M84+N84+O84</f>
        <v>1107.7</v>
      </c>
      <c r="Q84" s="49"/>
      <c r="R84" s="44"/>
      <c r="S84" s="44"/>
      <c r="T84" s="44"/>
      <c r="U84" s="45"/>
      <c r="V84" s="45"/>
      <c r="W84" s="44"/>
      <c r="X84" s="44"/>
      <c r="Y84" s="44"/>
      <c r="Z84" s="35">
        <v>227.4</v>
      </c>
      <c r="AA84" s="35">
        <f t="shared" si="22"/>
        <v>2.4000000000000057</v>
      </c>
    </row>
    <row r="85" spans="1:27" ht="12.75" customHeight="1" x14ac:dyDescent="0.2">
      <c r="A85" s="221"/>
      <c r="B85" s="212" t="s">
        <v>219</v>
      </c>
      <c r="C85" s="221"/>
      <c r="D85" s="68" t="s">
        <v>83</v>
      </c>
      <c r="E85" s="30" t="s">
        <v>84</v>
      </c>
      <c r="F85" s="30" t="s">
        <v>177</v>
      </c>
      <c r="G85" s="226"/>
      <c r="H85" s="29">
        <v>122</v>
      </c>
      <c r="I85" s="87">
        <v>0</v>
      </c>
      <c r="J85" s="58">
        <v>15.2</v>
      </c>
      <c r="K85" s="33">
        <v>0</v>
      </c>
      <c r="L85" s="33">
        <v>0.1</v>
      </c>
      <c r="M85" s="58">
        <v>17</v>
      </c>
      <c r="N85" s="58">
        <v>17</v>
      </c>
      <c r="O85" s="58">
        <v>17</v>
      </c>
      <c r="P85" s="58">
        <f t="shared" si="28"/>
        <v>66.2</v>
      </c>
      <c r="Q85" s="49"/>
      <c r="R85" s="44"/>
      <c r="S85" s="44"/>
      <c r="T85" s="44"/>
      <c r="U85" s="45"/>
      <c r="V85" s="45"/>
      <c r="W85" s="44"/>
      <c r="X85" s="44"/>
      <c r="Y85" s="44"/>
      <c r="Z85" s="35">
        <v>0.1</v>
      </c>
      <c r="AA85" s="35">
        <f t="shared" si="22"/>
        <v>15.1</v>
      </c>
    </row>
    <row r="86" spans="1:27" ht="12.75" customHeight="1" x14ac:dyDescent="0.2">
      <c r="A86" s="223"/>
      <c r="B86" s="213"/>
      <c r="C86" s="222"/>
      <c r="D86" s="68" t="s">
        <v>83</v>
      </c>
      <c r="E86" s="30" t="s">
        <v>84</v>
      </c>
      <c r="F86" s="30" t="s">
        <v>177</v>
      </c>
      <c r="G86" s="227"/>
      <c r="H86" s="29">
        <v>853</v>
      </c>
      <c r="I86" s="87">
        <v>0</v>
      </c>
      <c r="J86" s="58">
        <v>4.7</v>
      </c>
      <c r="K86" s="33">
        <v>0</v>
      </c>
      <c r="L86" s="33">
        <v>1</v>
      </c>
      <c r="M86" s="58">
        <v>0.5</v>
      </c>
      <c r="N86" s="58">
        <v>0.5</v>
      </c>
      <c r="O86" s="58">
        <v>0.5</v>
      </c>
      <c r="P86" s="58">
        <f t="shared" si="28"/>
        <v>6.2</v>
      </c>
      <c r="Q86" s="39"/>
      <c r="R86" s="44"/>
      <c r="S86" s="44"/>
      <c r="T86" s="44"/>
      <c r="U86" s="45"/>
      <c r="V86" s="45"/>
      <c r="W86" s="44"/>
      <c r="X86" s="44"/>
      <c r="Y86" s="44"/>
      <c r="Z86" s="35">
        <v>0.9</v>
      </c>
      <c r="AA86" s="35">
        <f t="shared" si="22"/>
        <v>3.8000000000000003</v>
      </c>
    </row>
    <row r="87" spans="1:27" ht="12.75" customHeight="1" x14ac:dyDescent="0.2">
      <c r="A87" s="221"/>
      <c r="B87" s="212" t="s">
        <v>220</v>
      </c>
      <c r="C87" s="222"/>
      <c r="D87" s="68" t="s">
        <v>83</v>
      </c>
      <c r="E87" s="30" t="s">
        <v>84</v>
      </c>
      <c r="F87" s="30" t="s">
        <v>177</v>
      </c>
      <c r="G87" s="225" t="s">
        <v>221</v>
      </c>
      <c r="H87" s="29">
        <v>111</v>
      </c>
      <c r="I87" s="87">
        <v>26174.7</v>
      </c>
      <c r="J87" s="58">
        <v>29416.3</v>
      </c>
      <c r="K87" s="33">
        <v>24507</v>
      </c>
      <c r="L87" s="33">
        <v>20688.8</v>
      </c>
      <c r="M87" s="58">
        <v>24181.4</v>
      </c>
      <c r="N87" s="58">
        <v>24355.4</v>
      </c>
      <c r="O87" s="58">
        <v>24355.4</v>
      </c>
      <c r="P87" s="58">
        <f t="shared" si="28"/>
        <v>128483.19999999998</v>
      </c>
      <c r="Q87" s="39" t="s">
        <v>222</v>
      </c>
      <c r="R87" s="44"/>
      <c r="S87" s="44"/>
      <c r="T87" s="44"/>
      <c r="U87" s="45"/>
      <c r="V87" s="45"/>
      <c r="W87" s="44"/>
      <c r="X87" s="44"/>
      <c r="Y87" s="44"/>
      <c r="Z87" s="35">
        <v>18985.3</v>
      </c>
      <c r="AA87" s="35">
        <f t="shared" si="22"/>
        <v>10431</v>
      </c>
    </row>
    <row r="88" spans="1:27" ht="12.75" customHeight="1" x14ac:dyDescent="0.2">
      <c r="A88" s="222"/>
      <c r="B88" s="224"/>
      <c r="C88" s="222"/>
      <c r="D88" s="68" t="s">
        <v>83</v>
      </c>
      <c r="E88" s="30" t="s">
        <v>84</v>
      </c>
      <c r="F88" s="30" t="s">
        <v>177</v>
      </c>
      <c r="G88" s="226"/>
      <c r="H88" s="29">
        <v>244</v>
      </c>
      <c r="I88" s="87">
        <v>12871.5</v>
      </c>
      <c r="J88" s="58">
        <v>12575.8</v>
      </c>
      <c r="K88" s="33">
        <v>0</v>
      </c>
      <c r="L88" s="33">
        <v>8679.1</v>
      </c>
      <c r="M88" s="58">
        <v>12520</v>
      </c>
      <c r="N88" s="58">
        <v>12520</v>
      </c>
      <c r="O88" s="58">
        <v>12520</v>
      </c>
      <c r="P88" s="58">
        <f t="shared" si="28"/>
        <v>63007.3</v>
      </c>
      <c r="Q88" s="39" t="s">
        <v>223</v>
      </c>
      <c r="R88" s="44"/>
      <c r="S88" s="44"/>
      <c r="T88" s="44"/>
      <c r="U88" s="45"/>
      <c r="V88" s="45"/>
      <c r="W88" s="44"/>
      <c r="X88" s="44"/>
      <c r="Y88" s="44"/>
      <c r="Z88" s="35">
        <v>8181.6</v>
      </c>
      <c r="AA88" s="35">
        <f t="shared" si="22"/>
        <v>4394.1999999999989</v>
      </c>
    </row>
    <row r="89" spans="1:27" ht="12.75" customHeight="1" x14ac:dyDescent="0.2">
      <c r="A89" s="222"/>
      <c r="B89" s="224"/>
      <c r="C89" s="222"/>
      <c r="D89" s="68" t="s">
        <v>83</v>
      </c>
      <c r="E89" s="30" t="s">
        <v>84</v>
      </c>
      <c r="F89" s="30" t="s">
        <v>177</v>
      </c>
      <c r="G89" s="226"/>
      <c r="H89" s="29">
        <v>611</v>
      </c>
      <c r="I89" s="87">
        <v>5209.8</v>
      </c>
      <c r="J89" s="58">
        <v>5557.8</v>
      </c>
      <c r="K89" s="33">
        <v>0</v>
      </c>
      <c r="L89" s="33">
        <v>3757.4</v>
      </c>
      <c r="M89" s="58">
        <v>5025.3</v>
      </c>
      <c r="N89" s="58">
        <v>5025.3</v>
      </c>
      <c r="O89" s="58">
        <v>5025.3</v>
      </c>
      <c r="P89" s="32">
        <f t="shared" si="28"/>
        <v>25843.5</v>
      </c>
      <c r="Q89" s="39" t="s">
        <v>224</v>
      </c>
      <c r="R89" s="44"/>
      <c r="S89" s="44"/>
      <c r="T89" s="44"/>
      <c r="U89" s="45"/>
      <c r="V89" s="45"/>
      <c r="W89" s="44"/>
      <c r="X89" s="44"/>
      <c r="Y89" s="44"/>
      <c r="Z89" s="35">
        <v>3672.6</v>
      </c>
      <c r="AA89" s="35">
        <f t="shared" si="22"/>
        <v>1885.2000000000003</v>
      </c>
    </row>
    <row r="90" spans="1:27" ht="12.75" customHeight="1" x14ac:dyDescent="0.2">
      <c r="A90" s="222"/>
      <c r="B90" s="224"/>
      <c r="C90" s="222"/>
      <c r="D90" s="68" t="s">
        <v>83</v>
      </c>
      <c r="E90" s="30" t="s">
        <v>84</v>
      </c>
      <c r="F90" s="30" t="s">
        <v>177</v>
      </c>
      <c r="G90" s="226"/>
      <c r="H90" s="29">
        <v>112</v>
      </c>
      <c r="I90" s="87">
        <v>0</v>
      </c>
      <c r="J90" s="58">
        <v>2.7</v>
      </c>
      <c r="K90" s="33">
        <v>0</v>
      </c>
      <c r="L90" s="33">
        <v>1.9</v>
      </c>
      <c r="M90" s="58">
        <v>1.8</v>
      </c>
      <c r="N90" s="58">
        <v>1.8</v>
      </c>
      <c r="O90" s="58">
        <v>1.8</v>
      </c>
      <c r="P90" s="58">
        <f t="shared" si="28"/>
        <v>8.1</v>
      </c>
      <c r="Q90" s="49"/>
      <c r="R90" s="44"/>
      <c r="S90" s="44"/>
      <c r="T90" s="44"/>
      <c r="U90" s="45"/>
      <c r="V90" s="45"/>
      <c r="W90" s="44"/>
      <c r="X90" s="44"/>
      <c r="Y90" s="44"/>
      <c r="Z90" s="35">
        <v>1.7</v>
      </c>
      <c r="AA90" s="35">
        <f t="shared" si="22"/>
        <v>1.0000000000000002</v>
      </c>
    </row>
    <row r="91" spans="1:27" ht="12.75" customHeight="1" x14ac:dyDescent="0.2">
      <c r="A91" s="223"/>
      <c r="B91" s="224"/>
      <c r="C91" s="222"/>
      <c r="D91" s="68" t="s">
        <v>83</v>
      </c>
      <c r="E91" s="30" t="s">
        <v>84</v>
      </c>
      <c r="F91" s="30" t="s">
        <v>177</v>
      </c>
      <c r="G91" s="226"/>
      <c r="H91" s="29">
        <v>612</v>
      </c>
      <c r="I91" s="87">
        <v>0</v>
      </c>
      <c r="J91" s="58">
        <v>100</v>
      </c>
      <c r="K91" s="33">
        <v>0</v>
      </c>
      <c r="L91" s="33">
        <v>100</v>
      </c>
      <c r="M91" s="58">
        <v>0</v>
      </c>
      <c r="N91" s="58"/>
      <c r="O91" s="58"/>
      <c r="P91" s="58">
        <f t="shared" si="28"/>
        <v>100</v>
      </c>
      <c r="Q91" s="39" t="s">
        <v>224</v>
      </c>
      <c r="R91" s="44"/>
      <c r="S91" s="44"/>
      <c r="T91" s="44"/>
      <c r="U91" s="45"/>
      <c r="V91" s="45"/>
      <c r="W91" s="44"/>
      <c r="X91" s="44"/>
      <c r="Y91" s="44"/>
      <c r="Z91" s="35">
        <v>100</v>
      </c>
      <c r="AA91" s="35">
        <f t="shared" si="22"/>
        <v>0</v>
      </c>
    </row>
    <row r="92" spans="1:27" ht="12.75" customHeight="1" x14ac:dyDescent="0.2">
      <c r="A92" s="88"/>
      <c r="B92" s="213"/>
      <c r="C92" s="222"/>
      <c r="D92" s="68" t="s">
        <v>83</v>
      </c>
      <c r="E92" s="30" t="s">
        <v>84</v>
      </c>
      <c r="F92" s="30" t="s">
        <v>177</v>
      </c>
      <c r="G92" s="227"/>
      <c r="H92" s="29">
        <v>853</v>
      </c>
      <c r="I92" s="87">
        <v>0</v>
      </c>
      <c r="J92" s="58">
        <v>327.10000000000002</v>
      </c>
      <c r="K92" s="33">
        <v>0</v>
      </c>
      <c r="L92" s="33">
        <v>278.10000000000002</v>
      </c>
      <c r="M92" s="58">
        <v>0</v>
      </c>
      <c r="N92" s="58"/>
      <c r="O92" s="58"/>
      <c r="P92" s="58">
        <f t="shared" si="28"/>
        <v>327.10000000000002</v>
      </c>
      <c r="Q92" s="49"/>
      <c r="R92" s="53" t="s">
        <v>72</v>
      </c>
      <c r="S92" s="53">
        <f t="shared" ref="S92:Y92" si="29">S93+S94+S95</f>
        <v>504711.35299999994</v>
      </c>
      <c r="T92" s="53">
        <f t="shared" si="29"/>
        <v>530154.29999999993</v>
      </c>
      <c r="U92" s="54">
        <f t="shared" si="29"/>
        <v>281112.60000000003</v>
      </c>
      <c r="V92" s="54">
        <f t="shared" si="29"/>
        <v>366889.6</v>
      </c>
      <c r="W92" s="54">
        <f t="shared" si="29"/>
        <v>486958.2</v>
      </c>
      <c r="X92" s="54">
        <f t="shared" si="29"/>
        <v>466606.9</v>
      </c>
      <c r="Y92" s="54">
        <f t="shared" si="29"/>
        <v>189769.40000000002</v>
      </c>
      <c r="Z92" s="35">
        <v>262.2</v>
      </c>
      <c r="AA92" s="35">
        <f t="shared" si="22"/>
        <v>64.900000000000034</v>
      </c>
    </row>
    <row r="93" spans="1:27" ht="12.75" customHeight="1" x14ac:dyDescent="0.2">
      <c r="A93" s="71"/>
      <c r="B93" s="21" t="s">
        <v>225</v>
      </c>
      <c r="C93" s="222"/>
      <c r="D93" s="68" t="s">
        <v>83</v>
      </c>
      <c r="E93" s="30" t="s">
        <v>84</v>
      </c>
      <c r="F93" s="30" t="s">
        <v>226</v>
      </c>
      <c r="G93" s="225" t="s">
        <v>227</v>
      </c>
      <c r="H93" s="29">
        <v>244</v>
      </c>
      <c r="I93" s="87">
        <v>800</v>
      </c>
      <c r="J93" s="58">
        <v>202.4</v>
      </c>
      <c r="K93" s="33">
        <v>202.4</v>
      </c>
      <c r="L93" s="33">
        <v>202.4</v>
      </c>
      <c r="M93" s="58">
        <v>800</v>
      </c>
      <c r="N93" s="58">
        <v>800</v>
      </c>
      <c r="O93" s="58">
        <v>800</v>
      </c>
      <c r="P93" s="58">
        <f t="shared" si="28"/>
        <v>3402.4</v>
      </c>
      <c r="Q93" s="49"/>
      <c r="R93" s="35" t="s">
        <v>83</v>
      </c>
      <c r="S93" s="35">
        <f t="shared" ref="S93:U94" si="30">S77+S65+S57+S27+S8</f>
        <v>213249.353</v>
      </c>
      <c r="T93" s="35">
        <f t="shared" si="30"/>
        <v>230529.39999999997</v>
      </c>
      <c r="U93" s="36">
        <f t="shared" si="30"/>
        <v>123383.40000000001</v>
      </c>
      <c r="V93" s="36">
        <f t="shared" ref="V93:Y94" si="31">V77+V65+V57+V27+V8</f>
        <v>173566.8</v>
      </c>
      <c r="W93" s="36">
        <f t="shared" si="31"/>
        <v>190419.40000000002</v>
      </c>
      <c r="X93" s="36">
        <f t="shared" si="31"/>
        <v>189769.40000000002</v>
      </c>
      <c r="Y93" s="36">
        <f t="shared" si="31"/>
        <v>189769.40000000002</v>
      </c>
      <c r="Z93" s="35">
        <v>202.4</v>
      </c>
      <c r="AA93" s="35">
        <f t="shared" si="22"/>
        <v>0</v>
      </c>
    </row>
    <row r="94" spans="1:27" ht="12.75" customHeight="1" x14ac:dyDescent="0.2">
      <c r="A94" s="71"/>
      <c r="B94" s="21" t="s">
        <v>225</v>
      </c>
      <c r="C94" s="222"/>
      <c r="D94" s="68" t="s">
        <v>83</v>
      </c>
      <c r="E94" s="30" t="s">
        <v>84</v>
      </c>
      <c r="F94" s="30" t="s">
        <v>226</v>
      </c>
      <c r="G94" s="227"/>
      <c r="H94" s="29">
        <v>111</v>
      </c>
      <c r="I94" s="87">
        <v>0</v>
      </c>
      <c r="J94" s="58">
        <v>597.6</v>
      </c>
      <c r="K94" s="33">
        <v>0</v>
      </c>
      <c r="L94" s="33">
        <v>521.29999999999995</v>
      </c>
      <c r="M94" s="58">
        <v>0</v>
      </c>
      <c r="N94" s="58">
        <v>0</v>
      </c>
      <c r="O94" s="58">
        <v>0</v>
      </c>
      <c r="P94" s="58">
        <f t="shared" si="28"/>
        <v>597.6</v>
      </c>
      <c r="Q94" s="49"/>
      <c r="R94" s="32" t="s">
        <v>94</v>
      </c>
      <c r="S94" s="35">
        <f t="shared" si="30"/>
        <v>280485.19999999995</v>
      </c>
      <c r="T94" s="35">
        <f t="shared" si="30"/>
        <v>298228.8</v>
      </c>
      <c r="U94" s="36">
        <f t="shared" si="30"/>
        <v>157729.20000000001</v>
      </c>
      <c r="V94" s="36">
        <f t="shared" si="31"/>
        <v>193322.80000000002</v>
      </c>
      <c r="W94" s="36">
        <f t="shared" si="31"/>
        <v>296538.8</v>
      </c>
      <c r="X94" s="36">
        <f t="shared" si="31"/>
        <v>276837.5</v>
      </c>
      <c r="Y94" s="36">
        <f t="shared" si="31"/>
        <v>0</v>
      </c>
      <c r="Z94" s="35">
        <v>423.9</v>
      </c>
      <c r="AA94" s="35">
        <f t="shared" si="22"/>
        <v>173.70000000000005</v>
      </c>
    </row>
    <row r="95" spans="1:27" ht="12.75" customHeight="1" x14ac:dyDescent="0.2">
      <c r="A95" s="71"/>
      <c r="B95" s="21" t="s">
        <v>228</v>
      </c>
      <c r="C95" s="222"/>
      <c r="D95" s="68" t="s">
        <v>83</v>
      </c>
      <c r="E95" s="30" t="s">
        <v>229</v>
      </c>
      <c r="F95" s="30" t="s">
        <v>177</v>
      </c>
      <c r="G95" s="30" t="s">
        <v>230</v>
      </c>
      <c r="H95" s="29">
        <v>244</v>
      </c>
      <c r="I95" s="87">
        <v>0</v>
      </c>
      <c r="J95" s="58">
        <v>835.7</v>
      </c>
      <c r="K95" s="33">
        <v>835.7</v>
      </c>
      <c r="L95" s="33">
        <v>835.7</v>
      </c>
      <c r="M95" s="58"/>
      <c r="N95" s="58"/>
      <c r="O95" s="58"/>
      <c r="P95" s="58">
        <f t="shared" si="28"/>
        <v>835.7</v>
      </c>
      <c r="Q95" s="49"/>
      <c r="R95" s="35" t="s">
        <v>103</v>
      </c>
      <c r="S95" s="35">
        <f t="shared" ref="S95:Y95" si="32">S79+S29+S10</f>
        <v>10976.8</v>
      </c>
      <c r="T95" s="35">
        <f t="shared" si="32"/>
        <v>1396.1</v>
      </c>
      <c r="U95" s="36">
        <f t="shared" si="32"/>
        <v>0</v>
      </c>
      <c r="V95" s="36">
        <f t="shared" si="32"/>
        <v>0</v>
      </c>
      <c r="W95" s="36">
        <f t="shared" si="32"/>
        <v>0</v>
      </c>
      <c r="X95" s="36">
        <f t="shared" si="32"/>
        <v>0</v>
      </c>
      <c r="Y95" s="36">
        <f t="shared" si="32"/>
        <v>0</v>
      </c>
      <c r="Z95" s="35">
        <v>835.7</v>
      </c>
      <c r="AA95" s="35">
        <f t="shared" si="22"/>
        <v>0</v>
      </c>
    </row>
    <row r="96" spans="1:27" ht="12.75" customHeight="1" x14ac:dyDescent="0.2">
      <c r="A96" s="71"/>
      <c r="B96" s="212" t="s">
        <v>231</v>
      </c>
      <c r="C96" s="222"/>
      <c r="D96" s="68" t="s">
        <v>83</v>
      </c>
      <c r="E96" s="30" t="s">
        <v>84</v>
      </c>
      <c r="F96" s="30" t="s">
        <v>226</v>
      </c>
      <c r="G96" s="225" t="s">
        <v>232</v>
      </c>
      <c r="H96" s="29">
        <v>244</v>
      </c>
      <c r="I96" s="87">
        <v>881.7</v>
      </c>
      <c r="J96" s="58">
        <v>771.7</v>
      </c>
      <c r="K96" s="33">
        <v>520.79999999999995</v>
      </c>
      <c r="L96" s="33">
        <v>634.20000000000005</v>
      </c>
      <c r="M96" s="58">
        <v>0</v>
      </c>
      <c r="N96" s="58">
        <v>0</v>
      </c>
      <c r="O96" s="58">
        <v>0</v>
      </c>
      <c r="P96" s="58">
        <f t="shared" si="28"/>
        <v>1653.4</v>
      </c>
      <c r="Q96" s="49" t="s">
        <v>233</v>
      </c>
      <c r="Z96" s="35">
        <v>583.4</v>
      </c>
      <c r="AA96" s="35">
        <f t="shared" si="22"/>
        <v>188.30000000000007</v>
      </c>
    </row>
    <row r="97" spans="1:27" ht="12.75" customHeight="1" x14ac:dyDescent="0.2">
      <c r="A97" s="71"/>
      <c r="B97" s="213"/>
      <c r="C97" s="222"/>
      <c r="D97" s="68" t="s">
        <v>83</v>
      </c>
      <c r="E97" s="30" t="s">
        <v>84</v>
      </c>
      <c r="F97" s="30" t="s">
        <v>226</v>
      </c>
      <c r="G97" s="227"/>
      <c r="H97" s="29">
        <v>111</v>
      </c>
      <c r="I97" s="87">
        <v>0</v>
      </c>
      <c r="J97" s="58">
        <v>228.3</v>
      </c>
      <c r="K97" s="33">
        <v>0</v>
      </c>
      <c r="L97" s="33">
        <v>0</v>
      </c>
      <c r="M97" s="58">
        <v>0</v>
      </c>
      <c r="N97" s="58">
        <v>0</v>
      </c>
      <c r="O97" s="58">
        <v>0</v>
      </c>
      <c r="P97" s="58">
        <f t="shared" si="28"/>
        <v>228.3</v>
      </c>
      <c r="Q97" s="49" t="s">
        <v>233</v>
      </c>
      <c r="Z97" s="35">
        <v>0</v>
      </c>
      <c r="AA97" s="35">
        <f t="shared" si="22"/>
        <v>228.3</v>
      </c>
    </row>
    <row r="98" spans="1:27" ht="12.75" customHeight="1" x14ac:dyDescent="0.2">
      <c r="A98" s="221"/>
      <c r="B98" s="212" t="s">
        <v>234</v>
      </c>
      <c r="C98" s="222"/>
      <c r="D98" s="68" t="s">
        <v>94</v>
      </c>
      <c r="E98" s="30" t="s">
        <v>84</v>
      </c>
      <c r="F98" s="30" t="s">
        <v>177</v>
      </c>
      <c r="G98" s="225" t="s">
        <v>235</v>
      </c>
      <c r="H98" s="30" t="s">
        <v>236</v>
      </c>
      <c r="I98" s="31">
        <v>824.5</v>
      </c>
      <c r="J98" s="32">
        <v>843.8</v>
      </c>
      <c r="K98" s="33">
        <v>454.9</v>
      </c>
      <c r="L98" s="33">
        <v>621.29999999999995</v>
      </c>
      <c r="M98" s="32">
        <v>819.5</v>
      </c>
      <c r="N98" s="32">
        <v>819.5</v>
      </c>
      <c r="O98" s="32"/>
      <c r="P98" s="32">
        <f t="shared" si="28"/>
        <v>3307.3</v>
      </c>
      <c r="Q98" s="49"/>
      <c r="T98" s="89"/>
      <c r="U98" s="90"/>
      <c r="Z98" s="35">
        <v>592.1</v>
      </c>
      <c r="AA98" s="35">
        <f t="shared" si="22"/>
        <v>251.69999999999993</v>
      </c>
    </row>
    <row r="99" spans="1:27" ht="12.75" customHeight="1" x14ac:dyDescent="0.2">
      <c r="A99" s="222"/>
      <c r="B99" s="224"/>
      <c r="C99" s="222"/>
      <c r="D99" s="68" t="s">
        <v>94</v>
      </c>
      <c r="E99" s="30" t="s">
        <v>84</v>
      </c>
      <c r="F99" s="30" t="s">
        <v>177</v>
      </c>
      <c r="G99" s="226"/>
      <c r="H99" s="30" t="s">
        <v>237</v>
      </c>
      <c r="I99" s="31">
        <v>0</v>
      </c>
      <c r="J99" s="32">
        <v>9.1999999999999993</v>
      </c>
      <c r="K99" s="33">
        <v>0</v>
      </c>
      <c r="L99" s="33">
        <v>0.8</v>
      </c>
      <c r="M99" s="32">
        <v>9.1999999999999993</v>
      </c>
      <c r="N99" s="32">
        <v>9.1999999999999993</v>
      </c>
      <c r="O99" s="32"/>
      <c r="P99" s="32">
        <f t="shared" si="28"/>
        <v>27.599999999999998</v>
      </c>
      <c r="Q99" s="49"/>
      <c r="Z99" s="35">
        <v>0.8</v>
      </c>
      <c r="AA99" s="35">
        <f t="shared" si="22"/>
        <v>8.3999999999999986</v>
      </c>
    </row>
    <row r="100" spans="1:27" ht="12.75" customHeight="1" x14ac:dyDescent="0.2">
      <c r="A100" s="223"/>
      <c r="B100" s="213"/>
      <c r="C100" s="222"/>
      <c r="D100" s="68" t="s">
        <v>94</v>
      </c>
      <c r="E100" s="30" t="s">
        <v>84</v>
      </c>
      <c r="F100" s="30" t="s">
        <v>177</v>
      </c>
      <c r="G100" s="227"/>
      <c r="H100" s="30" t="s">
        <v>138</v>
      </c>
      <c r="I100" s="31">
        <v>241</v>
      </c>
      <c r="J100" s="32">
        <v>247.2</v>
      </c>
      <c r="K100" s="33">
        <v>0</v>
      </c>
      <c r="L100" s="33">
        <v>126.2</v>
      </c>
      <c r="M100" s="32">
        <v>277.89999999999998</v>
      </c>
      <c r="N100" s="32">
        <v>277.89999999999998</v>
      </c>
      <c r="O100" s="32"/>
      <c r="P100" s="32">
        <f t="shared" si="28"/>
        <v>1044</v>
      </c>
      <c r="Q100" s="49"/>
      <c r="Y100" s="89"/>
      <c r="Z100" s="35">
        <v>124.9</v>
      </c>
      <c r="AA100" s="35">
        <f t="shared" si="22"/>
        <v>122.29999999999998</v>
      </c>
    </row>
    <row r="101" spans="1:27" ht="12.75" customHeight="1" x14ac:dyDescent="0.2">
      <c r="A101" s="71"/>
      <c r="B101" s="21" t="s">
        <v>238</v>
      </c>
      <c r="C101" s="222"/>
      <c r="D101" s="68" t="s">
        <v>94</v>
      </c>
      <c r="E101" s="30" t="s">
        <v>84</v>
      </c>
      <c r="F101" s="30" t="s">
        <v>125</v>
      </c>
      <c r="G101" s="30" t="s">
        <v>239</v>
      </c>
      <c r="H101" s="30" t="s">
        <v>240</v>
      </c>
      <c r="I101" s="31">
        <v>0</v>
      </c>
      <c r="J101" s="32"/>
      <c r="K101" s="33"/>
      <c r="L101" s="33"/>
      <c r="M101" s="32"/>
      <c r="N101" s="32"/>
      <c r="O101" s="32"/>
      <c r="P101" s="32">
        <f t="shared" si="28"/>
        <v>0</v>
      </c>
      <c r="Q101" s="49"/>
      <c r="Z101" s="35">
        <v>0</v>
      </c>
      <c r="AA101" s="35">
        <f t="shared" si="22"/>
        <v>0</v>
      </c>
    </row>
    <row r="102" spans="1:27" ht="12.75" customHeight="1" x14ac:dyDescent="0.2">
      <c r="A102" s="71"/>
      <c r="B102" s="38" t="s">
        <v>241</v>
      </c>
      <c r="C102" s="222"/>
      <c r="D102" s="68" t="s">
        <v>95</v>
      </c>
      <c r="E102" s="30" t="s">
        <v>84</v>
      </c>
      <c r="F102" s="30" t="s">
        <v>125</v>
      </c>
      <c r="G102" s="30" t="s">
        <v>242</v>
      </c>
      <c r="H102" s="29">
        <v>412</v>
      </c>
      <c r="I102" s="31">
        <v>1807.9</v>
      </c>
      <c r="J102" s="32">
        <v>0</v>
      </c>
      <c r="K102" s="33"/>
      <c r="L102" s="33"/>
      <c r="M102" s="32"/>
      <c r="N102" s="32"/>
      <c r="O102" s="32"/>
      <c r="P102" s="32">
        <f t="shared" si="28"/>
        <v>1807.9</v>
      </c>
      <c r="Q102" s="49"/>
      <c r="V102" s="90"/>
      <c r="W102" s="89"/>
      <c r="X102" s="89"/>
      <c r="Y102" s="89"/>
      <c r="Z102" s="35">
        <v>0</v>
      </c>
      <c r="AA102" s="35">
        <f t="shared" si="22"/>
        <v>0</v>
      </c>
    </row>
    <row r="103" spans="1:27" ht="12.75" customHeight="1" x14ac:dyDescent="0.2">
      <c r="A103" s="221"/>
      <c r="B103" s="212" t="s">
        <v>243</v>
      </c>
      <c r="C103" s="222"/>
      <c r="D103" s="68" t="s">
        <v>83</v>
      </c>
      <c r="E103" s="30" t="s">
        <v>84</v>
      </c>
      <c r="F103" s="30" t="s">
        <v>177</v>
      </c>
      <c r="G103" s="30" t="s">
        <v>244</v>
      </c>
      <c r="H103" s="29">
        <v>610</v>
      </c>
      <c r="I103" s="31">
        <v>56.4</v>
      </c>
      <c r="J103" s="32">
        <v>100</v>
      </c>
      <c r="K103" s="33">
        <v>100</v>
      </c>
      <c r="L103" s="33">
        <v>100</v>
      </c>
      <c r="M103" s="32">
        <v>100</v>
      </c>
      <c r="N103" s="32">
        <v>100</v>
      </c>
      <c r="O103" s="32">
        <v>100</v>
      </c>
      <c r="P103" s="32">
        <f t="shared" si="28"/>
        <v>456.4</v>
      </c>
      <c r="Q103" s="49" t="s">
        <v>245</v>
      </c>
      <c r="Z103" s="35">
        <v>100</v>
      </c>
      <c r="AA103" s="35">
        <f t="shared" si="22"/>
        <v>0</v>
      </c>
    </row>
    <row r="104" spans="1:27" ht="12.75" customHeight="1" x14ac:dyDescent="0.2">
      <c r="A104" s="223"/>
      <c r="B104" s="213"/>
      <c r="C104" s="222"/>
      <c r="D104" s="68" t="s">
        <v>83</v>
      </c>
      <c r="E104" s="30" t="s">
        <v>84</v>
      </c>
      <c r="F104" s="30" t="s">
        <v>177</v>
      </c>
      <c r="G104" s="30" t="s">
        <v>244</v>
      </c>
      <c r="H104" s="29">
        <v>240</v>
      </c>
      <c r="I104" s="31">
        <v>30</v>
      </c>
      <c r="J104" s="32">
        <v>0</v>
      </c>
      <c r="K104" s="33"/>
      <c r="L104" s="33"/>
      <c r="M104" s="32">
        <v>0</v>
      </c>
      <c r="N104" s="32">
        <v>0</v>
      </c>
      <c r="O104" s="32">
        <v>0</v>
      </c>
      <c r="P104" s="32">
        <f t="shared" si="28"/>
        <v>30</v>
      </c>
      <c r="Q104" s="39" t="s">
        <v>246</v>
      </c>
      <c r="Z104" s="35">
        <v>0</v>
      </c>
      <c r="AA104" s="35">
        <f t="shared" si="22"/>
        <v>0</v>
      </c>
    </row>
    <row r="105" spans="1:27" ht="12.75" customHeight="1" x14ac:dyDescent="0.2">
      <c r="A105" s="71"/>
      <c r="B105" s="38" t="s">
        <v>247</v>
      </c>
      <c r="C105" s="223"/>
      <c r="D105" s="68"/>
      <c r="E105" s="30"/>
      <c r="F105" s="30"/>
      <c r="G105" s="30"/>
      <c r="H105" s="29"/>
      <c r="I105" s="31"/>
      <c r="J105" s="32"/>
      <c r="K105" s="33"/>
      <c r="L105" s="33"/>
      <c r="M105" s="32"/>
      <c r="N105" s="32"/>
      <c r="O105" s="32"/>
      <c r="P105" s="32">
        <f t="shared" si="28"/>
        <v>0</v>
      </c>
      <c r="Q105" s="39" t="s">
        <v>139</v>
      </c>
      <c r="Z105" s="35"/>
      <c r="AA105" s="35">
        <f t="shared" si="22"/>
        <v>0</v>
      </c>
    </row>
    <row r="106" spans="1:27" ht="12.75" customHeight="1" x14ac:dyDescent="0.2">
      <c r="A106" s="29"/>
      <c r="B106" s="21" t="s">
        <v>129</v>
      </c>
      <c r="C106" s="29"/>
      <c r="D106" s="29">
        <v>5</v>
      </c>
      <c r="E106" s="30"/>
      <c r="F106" s="30"/>
      <c r="G106" s="30"/>
      <c r="H106" s="29"/>
      <c r="I106" s="31">
        <f>SUM(I83:I104)</f>
        <v>53101.5</v>
      </c>
      <c r="J106" s="32">
        <f>SUM(J83:J104)</f>
        <v>55173.19999999999</v>
      </c>
      <c r="K106" s="32">
        <f>SUM(K83:K104)</f>
        <v>28496.200000000004</v>
      </c>
      <c r="L106" s="32">
        <f>SUM(L83:L104)</f>
        <v>39296.400000000001</v>
      </c>
      <c r="M106" s="32">
        <f t="shared" ref="M106:AA106" si="33">SUM(M83:M104)</f>
        <v>47177.80000000001</v>
      </c>
      <c r="N106" s="32">
        <f t="shared" si="33"/>
        <v>47351.80000000001</v>
      </c>
      <c r="O106" s="32">
        <f t="shared" si="33"/>
        <v>46245.200000000012</v>
      </c>
      <c r="P106" s="32">
        <f t="shared" si="33"/>
        <v>249049.5</v>
      </c>
      <c r="Q106" s="32">
        <f t="shared" si="33"/>
        <v>0</v>
      </c>
      <c r="Z106" s="32">
        <f t="shared" si="33"/>
        <v>36581.699999999997</v>
      </c>
      <c r="AA106" s="32">
        <f t="shared" si="33"/>
        <v>18591.5</v>
      </c>
    </row>
    <row r="107" spans="1:27" ht="12.75" customHeight="1" x14ac:dyDescent="0.2">
      <c r="A107" s="57"/>
      <c r="B107" s="21" t="s">
        <v>248</v>
      </c>
      <c r="C107" s="21"/>
      <c r="D107" s="21"/>
      <c r="E107" s="21"/>
      <c r="F107" s="21"/>
      <c r="G107" s="21"/>
      <c r="H107" s="21"/>
      <c r="I107" s="31">
        <f>I27+I58+I70+I81+I106</f>
        <v>504711.35299999989</v>
      </c>
      <c r="J107" s="35">
        <f>J27+J58+J70+J81+J106</f>
        <v>530154.30000000005</v>
      </c>
      <c r="K107" s="35">
        <f>K27+K58+K70+K81+K106</f>
        <v>281112.59999999998</v>
      </c>
      <c r="L107" s="35">
        <f>L27+L58+L70+L81+L106</f>
        <v>366889.60000000003</v>
      </c>
      <c r="M107" s="35">
        <f t="shared" ref="M107:AA107" si="34">M27+M58+M70+M81+M106</f>
        <v>486958.2</v>
      </c>
      <c r="N107" s="35">
        <f t="shared" si="34"/>
        <v>466606.9</v>
      </c>
      <c r="O107" s="35">
        <f t="shared" si="34"/>
        <v>189769.4</v>
      </c>
      <c r="P107" s="35">
        <f t="shared" si="34"/>
        <v>2178200.1529999999</v>
      </c>
      <c r="Q107" s="35">
        <f t="shared" si="34"/>
        <v>0</v>
      </c>
      <c r="Z107" s="35">
        <f t="shared" si="34"/>
        <v>127764.81999999999</v>
      </c>
      <c r="AA107" s="35">
        <f t="shared" si="34"/>
        <v>402389.4800000001</v>
      </c>
    </row>
    <row r="108" spans="1:27" x14ac:dyDescent="0.2">
      <c r="A108" s="91"/>
      <c r="C108" s="92"/>
      <c r="D108" s="92" t="s">
        <v>94</v>
      </c>
      <c r="E108" s="241">
        <f>I101+I100+I98+I80+I79+I78+I77+I65+I53+I52+I51+I50+I47+I26+I24+I22+I21+I20+I13</f>
        <v>213730.19999999998</v>
      </c>
      <c r="F108" s="241"/>
      <c r="I108" s="13">
        <v>510119.8</v>
      </c>
      <c r="J108" s="14">
        <v>530187.4</v>
      </c>
      <c r="N108" s="13">
        <v>475832.7</v>
      </c>
      <c r="O108" s="13">
        <v>475832.7</v>
      </c>
    </row>
    <row r="109" spans="1:27" x14ac:dyDescent="0.2">
      <c r="A109" s="91"/>
      <c r="C109" s="92"/>
      <c r="D109" s="92" t="s">
        <v>83</v>
      </c>
      <c r="E109" s="242">
        <f>I105+I104+I103+I97+I94+I91+I88+I87+I86+I85+I76+I75+I74+I73+I72+I69+I68+I67+I64+I63+I62+I61+I57+I56+I46+I44+I43+I42+I41+I31+I29+I23+I16+I14+I9+I8+I7+I11</f>
        <v>175553.55300000001</v>
      </c>
      <c r="F109" s="243"/>
      <c r="G109" s="92"/>
      <c r="H109" s="92"/>
      <c r="I109" s="89">
        <f>I107-I108</f>
        <v>-5408.447000000102</v>
      </c>
      <c r="J109" s="93">
        <f>J108-J107</f>
        <v>33.099999999976717</v>
      </c>
      <c r="K109" s="94"/>
      <c r="L109" s="94"/>
      <c r="N109" s="89">
        <f>N108-N107</f>
        <v>9225.7999999999884</v>
      </c>
      <c r="O109" s="89">
        <f>O108-O107</f>
        <v>286063.30000000005</v>
      </c>
    </row>
    <row r="110" spans="1:27" x14ac:dyDescent="0.2">
      <c r="A110" s="91"/>
      <c r="C110" s="92"/>
      <c r="D110" s="92" t="s">
        <v>249</v>
      </c>
      <c r="E110" s="242">
        <f>I102+I15</f>
        <v>10976.8</v>
      </c>
      <c r="F110" s="242"/>
      <c r="G110" s="92"/>
      <c r="H110" s="92"/>
      <c r="I110" s="89"/>
      <c r="K110" s="95">
        <f>I107-K107</f>
        <v>223598.75299999991</v>
      </c>
      <c r="L110" s="95">
        <f>J107-L107</f>
        <v>163264.70000000001</v>
      </c>
    </row>
    <row r="111" spans="1:27" x14ac:dyDescent="0.2">
      <c r="A111" s="91"/>
      <c r="C111" s="92"/>
      <c r="D111" s="92"/>
      <c r="E111" s="92"/>
      <c r="F111" s="92"/>
      <c r="G111" s="92"/>
      <c r="H111" s="92"/>
    </row>
    <row r="112" spans="1:27" x14ac:dyDescent="0.2">
      <c r="A112" s="91"/>
      <c r="C112" s="92"/>
      <c r="D112" s="92"/>
      <c r="E112" s="92"/>
      <c r="F112" s="92"/>
      <c r="G112" s="92"/>
      <c r="H112" s="92"/>
    </row>
    <row r="113" spans="1:12" x14ac:dyDescent="0.2">
      <c r="A113" s="91"/>
      <c r="C113" s="92"/>
      <c r="D113" s="92"/>
      <c r="E113" s="92"/>
      <c r="F113" s="92"/>
      <c r="G113" s="92"/>
      <c r="H113" s="92"/>
      <c r="J113" s="96"/>
      <c r="K113" s="97"/>
      <c r="L113" s="97"/>
    </row>
    <row r="114" spans="1:12" x14ac:dyDescent="0.2">
      <c r="A114" s="91"/>
      <c r="C114" s="92"/>
      <c r="D114" s="92"/>
      <c r="E114" s="92"/>
      <c r="F114" s="92"/>
      <c r="G114" s="92"/>
      <c r="H114" s="92"/>
    </row>
    <row r="115" spans="1:12" x14ac:dyDescent="0.2">
      <c r="A115" s="91"/>
      <c r="C115" s="92"/>
      <c r="D115" s="92"/>
      <c r="E115" s="92"/>
      <c r="F115" s="92"/>
      <c r="G115" s="92"/>
      <c r="H115" s="92"/>
      <c r="I115" s="13">
        <v>10092.5</v>
      </c>
    </row>
    <row r="116" spans="1:12" x14ac:dyDescent="0.2">
      <c r="A116" s="91"/>
      <c r="C116" s="92"/>
      <c r="D116" s="92"/>
      <c r="E116" s="92"/>
      <c r="F116" s="92"/>
      <c r="G116" s="92"/>
      <c r="H116" s="92"/>
    </row>
    <row r="117" spans="1:12" x14ac:dyDescent="0.2">
      <c r="A117" s="91"/>
      <c r="C117" s="92"/>
      <c r="D117" s="92"/>
      <c r="E117" s="92"/>
      <c r="F117" s="92"/>
      <c r="G117" s="92"/>
      <c r="H117" s="92"/>
      <c r="I117" s="13">
        <v>2278.5</v>
      </c>
    </row>
    <row r="118" spans="1:12" x14ac:dyDescent="0.2">
      <c r="A118" s="91"/>
      <c r="C118" s="92"/>
      <c r="D118" s="92"/>
      <c r="E118" s="92"/>
      <c r="F118" s="92"/>
      <c r="G118" s="92"/>
      <c r="H118" s="92"/>
      <c r="I118" s="13">
        <f>I114-I115+I117</f>
        <v>-7814</v>
      </c>
    </row>
    <row r="119" spans="1:12" x14ac:dyDescent="0.2">
      <c r="A119" s="91"/>
      <c r="C119" s="92"/>
      <c r="D119" s="92"/>
      <c r="E119" s="92"/>
      <c r="F119" s="92"/>
      <c r="G119" s="92"/>
      <c r="H119" s="92"/>
      <c r="I119" s="89">
        <f>I107-I118</f>
        <v>512525.35299999989</v>
      </c>
    </row>
    <row r="120" spans="1:12" x14ac:dyDescent="0.2">
      <c r="A120" s="91"/>
      <c r="C120" s="92"/>
      <c r="D120" s="92"/>
      <c r="E120" s="92"/>
      <c r="F120" s="92"/>
      <c r="G120" s="92"/>
      <c r="H120" s="92"/>
    </row>
    <row r="121" spans="1:12" x14ac:dyDescent="0.2">
      <c r="A121" s="91"/>
      <c r="C121" s="92"/>
      <c r="D121" s="92"/>
      <c r="E121" s="92"/>
      <c r="F121" s="92"/>
      <c r="G121" s="92"/>
      <c r="H121" s="92"/>
    </row>
    <row r="122" spans="1:12" x14ac:dyDescent="0.2">
      <c r="A122" s="91"/>
      <c r="C122" s="92"/>
      <c r="D122" s="92"/>
      <c r="E122" s="92"/>
      <c r="F122" s="92"/>
      <c r="G122" s="92"/>
      <c r="H122" s="92"/>
    </row>
    <row r="123" spans="1:12" x14ac:dyDescent="0.2">
      <c r="A123" s="91"/>
      <c r="C123" s="92"/>
      <c r="D123" s="92"/>
      <c r="E123" s="92"/>
      <c r="F123" s="92"/>
      <c r="G123" s="92"/>
      <c r="H123" s="92"/>
    </row>
    <row r="124" spans="1:12" x14ac:dyDescent="0.2">
      <c r="A124" s="91"/>
      <c r="C124" s="92"/>
      <c r="D124" s="92"/>
      <c r="E124" s="92"/>
      <c r="F124" s="92"/>
      <c r="G124" s="92"/>
      <c r="H124" s="92"/>
    </row>
    <row r="125" spans="1:12" x14ac:dyDescent="0.2">
      <c r="A125" s="91"/>
      <c r="C125" s="92"/>
      <c r="D125" s="92"/>
      <c r="E125" s="92"/>
      <c r="F125" s="92"/>
      <c r="G125" s="92"/>
      <c r="H125" s="92"/>
    </row>
    <row r="126" spans="1:12" x14ac:dyDescent="0.2">
      <c r="A126" s="91"/>
      <c r="C126" s="92"/>
      <c r="D126" s="92"/>
      <c r="E126" s="92"/>
      <c r="F126" s="92"/>
      <c r="G126" s="92"/>
      <c r="H126" s="92"/>
    </row>
    <row r="127" spans="1:12" x14ac:dyDescent="0.2">
      <c r="A127" s="91"/>
      <c r="C127" s="92"/>
      <c r="D127" s="92"/>
      <c r="E127" s="92"/>
      <c r="F127" s="92"/>
      <c r="G127" s="92"/>
      <c r="H127" s="92"/>
    </row>
    <row r="128" spans="1:12" x14ac:dyDescent="0.2">
      <c r="A128" s="91"/>
      <c r="C128" s="92"/>
      <c r="D128" s="92"/>
      <c r="E128" s="92"/>
      <c r="F128" s="92"/>
      <c r="G128" s="92"/>
      <c r="H128" s="92"/>
    </row>
    <row r="129" spans="1:8" x14ac:dyDescent="0.2">
      <c r="A129" s="91"/>
      <c r="C129" s="92"/>
      <c r="D129" s="92"/>
      <c r="E129" s="92"/>
      <c r="F129" s="92"/>
      <c r="G129" s="92"/>
      <c r="H129" s="92"/>
    </row>
    <row r="130" spans="1:8" x14ac:dyDescent="0.2">
      <c r="A130" s="91"/>
      <c r="C130" s="92"/>
      <c r="D130" s="92"/>
      <c r="E130" s="92"/>
      <c r="F130" s="92"/>
      <c r="G130" s="92"/>
      <c r="H130" s="92"/>
    </row>
    <row r="131" spans="1:8" x14ac:dyDescent="0.2">
      <c r="A131" s="91"/>
      <c r="C131" s="92"/>
      <c r="D131" s="92"/>
      <c r="E131" s="92"/>
      <c r="F131" s="92"/>
      <c r="G131" s="92"/>
      <c r="H131" s="92"/>
    </row>
    <row r="132" spans="1:8" x14ac:dyDescent="0.2">
      <c r="A132" s="91"/>
      <c r="C132" s="92"/>
      <c r="D132" s="92"/>
      <c r="E132" s="92"/>
      <c r="F132" s="92"/>
      <c r="G132" s="92"/>
      <c r="H132" s="92"/>
    </row>
    <row r="133" spans="1:8" x14ac:dyDescent="0.2">
      <c r="A133" s="91"/>
      <c r="C133" s="92"/>
      <c r="D133" s="92"/>
      <c r="E133" s="92"/>
      <c r="F133" s="92"/>
      <c r="G133" s="92"/>
      <c r="H133" s="92"/>
    </row>
    <row r="134" spans="1:8" x14ac:dyDescent="0.2">
      <c r="A134" s="91"/>
      <c r="C134" s="92"/>
      <c r="D134" s="92"/>
      <c r="E134" s="92"/>
      <c r="F134" s="92"/>
      <c r="G134" s="92"/>
      <c r="H134" s="92"/>
    </row>
    <row r="135" spans="1:8" x14ac:dyDescent="0.2">
      <c r="A135" s="91"/>
      <c r="C135" s="92"/>
      <c r="D135" s="92"/>
      <c r="E135" s="92"/>
      <c r="F135" s="92"/>
      <c r="G135" s="92"/>
      <c r="H135" s="92"/>
    </row>
    <row r="136" spans="1:8" x14ac:dyDescent="0.2">
      <c r="A136" s="91"/>
      <c r="C136" s="92"/>
      <c r="D136" s="92"/>
      <c r="E136" s="92"/>
      <c r="F136" s="92"/>
      <c r="G136" s="92"/>
      <c r="H136" s="92"/>
    </row>
    <row r="137" spans="1:8" x14ac:dyDescent="0.2">
      <c r="A137" s="91"/>
      <c r="C137" s="92"/>
      <c r="D137" s="92"/>
      <c r="E137" s="92"/>
      <c r="F137" s="92"/>
      <c r="G137" s="92"/>
      <c r="H137" s="92"/>
    </row>
    <row r="138" spans="1:8" x14ac:dyDescent="0.2">
      <c r="A138" s="91"/>
      <c r="C138" s="92"/>
      <c r="D138" s="92"/>
      <c r="E138" s="92"/>
      <c r="F138" s="92"/>
      <c r="G138" s="92"/>
      <c r="H138" s="92"/>
    </row>
    <row r="139" spans="1:8" x14ac:dyDescent="0.2">
      <c r="A139" s="91"/>
      <c r="C139" s="92"/>
      <c r="D139" s="92"/>
      <c r="E139" s="92"/>
      <c r="F139" s="92"/>
      <c r="G139" s="92"/>
      <c r="H139" s="92"/>
    </row>
  </sheetData>
  <mergeCells count="75">
    <mergeCell ref="E108:F108"/>
    <mergeCell ref="E109:F109"/>
    <mergeCell ref="E110:F110"/>
    <mergeCell ref="B78:B80"/>
    <mergeCell ref="D78:D80"/>
    <mergeCell ref="A103:A104"/>
    <mergeCell ref="B103:B104"/>
    <mergeCell ref="G83:G86"/>
    <mergeCell ref="A85:A86"/>
    <mergeCell ref="B85:B86"/>
    <mergeCell ref="C85:C105"/>
    <mergeCell ref="A87:A91"/>
    <mergeCell ref="B87:B92"/>
    <mergeCell ref="G87:G92"/>
    <mergeCell ref="G93:G94"/>
    <mergeCell ref="A98:A100"/>
    <mergeCell ref="B98:B100"/>
    <mergeCell ref="G98:G100"/>
    <mergeCell ref="B96:B97"/>
    <mergeCell ref="G96:G97"/>
    <mergeCell ref="A78:A80"/>
    <mergeCell ref="A56:A57"/>
    <mergeCell ref="B56:B57"/>
    <mergeCell ref="G56:G57"/>
    <mergeCell ref="A59:I59"/>
    <mergeCell ref="G63:G64"/>
    <mergeCell ref="A67:A69"/>
    <mergeCell ref="B67:B69"/>
    <mergeCell ref="G67:G69"/>
    <mergeCell ref="A72:A73"/>
    <mergeCell ref="B72:B73"/>
    <mergeCell ref="C72:C81"/>
    <mergeCell ref="G72:G73"/>
    <mergeCell ref="A74:A75"/>
    <mergeCell ref="B74:B75"/>
    <mergeCell ref="G42:G43"/>
    <mergeCell ref="A44:A46"/>
    <mergeCell ref="B44:B46"/>
    <mergeCell ref="G44:G46"/>
    <mergeCell ref="G60:G62"/>
    <mergeCell ref="A61:A62"/>
    <mergeCell ref="B61:B62"/>
    <mergeCell ref="C61:C70"/>
    <mergeCell ref="A63:A64"/>
    <mergeCell ref="B63:B64"/>
    <mergeCell ref="A47:A50"/>
    <mergeCell ref="B47:B50"/>
    <mergeCell ref="G47:G50"/>
    <mergeCell ref="C29:C58"/>
    <mergeCell ref="A42:A43"/>
    <mergeCell ref="B42:B43"/>
    <mergeCell ref="G51:G55"/>
    <mergeCell ref="A5:Q5"/>
    <mergeCell ref="A6:I6"/>
    <mergeCell ref="C7:C27"/>
    <mergeCell ref="B9:B11"/>
    <mergeCell ref="G9:G11"/>
    <mergeCell ref="B12:B13"/>
    <mergeCell ref="G12:G13"/>
    <mergeCell ref="A24:A26"/>
    <mergeCell ref="B24:B26"/>
    <mergeCell ref="G24:G26"/>
    <mergeCell ref="D42:D43"/>
    <mergeCell ref="E42:E43"/>
    <mergeCell ref="F42:F43"/>
    <mergeCell ref="A51:A53"/>
    <mergeCell ref="B51:B55"/>
    <mergeCell ref="A2:Q2"/>
    <mergeCell ref="A3:A4"/>
    <mergeCell ref="B3:B4"/>
    <mergeCell ref="C3:C4"/>
    <mergeCell ref="E3:H3"/>
    <mergeCell ref="I3:N3"/>
    <mergeCell ref="P3:P4"/>
    <mergeCell ref="Q3:Q4"/>
  </mergeCells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8" workbookViewId="0">
      <selection activeCell="A14" sqref="A14"/>
    </sheetView>
  </sheetViews>
  <sheetFormatPr defaultRowHeight="15" x14ac:dyDescent="0.25"/>
  <cols>
    <col min="2" max="2" width="89.42578125" style="99" customWidth="1"/>
    <col min="9" max="9" width="9.140625" style="112"/>
  </cols>
  <sheetData>
    <row r="1" spans="1:18" ht="18.75" customHeight="1" x14ac:dyDescent="0.25">
      <c r="A1" s="98"/>
      <c r="B1" s="98"/>
      <c r="C1" s="98"/>
      <c r="D1" s="98"/>
      <c r="E1" s="98"/>
      <c r="F1" s="269"/>
      <c r="G1" s="269"/>
      <c r="H1" s="269"/>
      <c r="I1" s="269"/>
      <c r="J1" s="269"/>
      <c r="K1" s="269"/>
      <c r="L1" s="99"/>
    </row>
    <row r="2" spans="1:18" ht="31.5" customHeight="1" thickBot="1" x14ac:dyDescent="0.3">
      <c r="A2" s="270" t="s">
        <v>251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105"/>
      <c r="M2" s="105"/>
      <c r="N2" s="105"/>
      <c r="O2" s="105"/>
      <c r="P2" s="105"/>
      <c r="Q2" s="105"/>
      <c r="R2" s="105"/>
    </row>
    <row r="3" spans="1:18" ht="63.75" customHeight="1" x14ac:dyDescent="0.25">
      <c r="A3" s="256" t="s">
        <v>68</v>
      </c>
      <c r="B3" s="256" t="s">
        <v>252</v>
      </c>
      <c r="C3" s="256" t="s">
        <v>253</v>
      </c>
      <c r="D3" s="256" t="s">
        <v>254</v>
      </c>
      <c r="E3" s="256" t="s">
        <v>255</v>
      </c>
      <c r="F3" s="256" t="s">
        <v>256</v>
      </c>
      <c r="G3" s="256" t="s">
        <v>257</v>
      </c>
      <c r="H3" s="256" t="s">
        <v>258</v>
      </c>
      <c r="I3" s="254" t="s">
        <v>259</v>
      </c>
      <c r="J3" s="256" t="s">
        <v>260</v>
      </c>
      <c r="K3" s="244" t="s">
        <v>261</v>
      </c>
      <c r="L3" s="99"/>
    </row>
    <row r="4" spans="1:18" x14ac:dyDescent="0.25">
      <c r="A4" s="271"/>
      <c r="B4" s="271"/>
      <c r="C4" s="271"/>
      <c r="D4" s="271"/>
      <c r="E4" s="271"/>
      <c r="F4" s="271"/>
      <c r="G4" s="271"/>
      <c r="H4" s="271"/>
      <c r="I4" s="272"/>
      <c r="J4" s="271"/>
      <c r="K4" s="273"/>
      <c r="L4" s="99"/>
    </row>
    <row r="5" spans="1:18" ht="15.75" thickBot="1" x14ac:dyDescent="0.3">
      <c r="A5" s="257"/>
      <c r="B5" s="257"/>
      <c r="C5" s="257"/>
      <c r="D5" s="257"/>
      <c r="E5" s="257"/>
      <c r="F5" s="257"/>
      <c r="G5" s="257"/>
      <c r="H5" s="257"/>
      <c r="I5" s="255"/>
      <c r="J5" s="257"/>
      <c r="K5" s="245"/>
      <c r="L5" s="99"/>
    </row>
    <row r="6" spans="1:18" ht="47.25" customHeight="1" thickBot="1" x14ac:dyDescent="0.3">
      <c r="A6" s="261" t="s">
        <v>10</v>
      </c>
      <c r="B6" s="262"/>
      <c r="C6" s="262"/>
      <c r="D6" s="262"/>
      <c r="E6" s="262"/>
      <c r="F6" s="262"/>
      <c r="G6" s="262"/>
      <c r="H6" s="262"/>
      <c r="I6" s="262"/>
      <c r="J6" s="262"/>
      <c r="K6" s="267"/>
      <c r="L6" s="99"/>
    </row>
    <row r="7" spans="1:18" ht="63.75" thickBot="1" x14ac:dyDescent="0.3">
      <c r="A7" s="100">
        <v>1</v>
      </c>
      <c r="B7" s="109" t="s">
        <v>11</v>
      </c>
      <c r="C7" s="101" t="s">
        <v>16</v>
      </c>
      <c r="D7" s="102" t="s">
        <v>262</v>
      </c>
      <c r="E7" s="102" t="s">
        <v>263</v>
      </c>
      <c r="F7" s="102" t="s">
        <v>264</v>
      </c>
      <c r="G7" s="102" t="s">
        <v>265</v>
      </c>
      <c r="H7" s="102" t="s">
        <v>266</v>
      </c>
      <c r="I7" s="110" t="s">
        <v>267</v>
      </c>
      <c r="J7" s="102" t="s">
        <v>268</v>
      </c>
      <c r="K7" s="102" t="s">
        <v>268</v>
      </c>
      <c r="L7" s="99"/>
    </row>
    <row r="8" spans="1:18" ht="79.5" thickBot="1" x14ac:dyDescent="0.3">
      <c r="A8" s="100">
        <v>2</v>
      </c>
      <c r="B8" s="109" t="s">
        <v>329</v>
      </c>
      <c r="C8" s="101" t="s">
        <v>16</v>
      </c>
      <c r="D8" s="102" t="s">
        <v>262</v>
      </c>
      <c r="E8" s="102" t="s">
        <v>269</v>
      </c>
      <c r="F8" s="102" t="s">
        <v>270</v>
      </c>
      <c r="G8" s="102" t="s">
        <v>271</v>
      </c>
      <c r="H8" s="102" t="s">
        <v>272</v>
      </c>
      <c r="I8" s="110" t="s">
        <v>273</v>
      </c>
      <c r="J8" s="102" t="s">
        <v>273</v>
      </c>
      <c r="K8" s="102" t="s">
        <v>273</v>
      </c>
      <c r="L8" s="99"/>
    </row>
    <row r="9" spans="1:18" ht="63.75" thickBot="1" x14ac:dyDescent="0.3">
      <c r="A9" s="100">
        <v>3</v>
      </c>
      <c r="B9" s="109" t="s">
        <v>12</v>
      </c>
      <c r="C9" s="102" t="s">
        <v>16</v>
      </c>
      <c r="D9" s="102" t="s">
        <v>262</v>
      </c>
      <c r="E9" s="102" t="s">
        <v>269</v>
      </c>
      <c r="F9" s="102" t="s">
        <v>274</v>
      </c>
      <c r="G9" s="102" t="s">
        <v>275</v>
      </c>
      <c r="H9" s="102" t="s">
        <v>276</v>
      </c>
      <c r="I9" s="110" t="s">
        <v>277</v>
      </c>
      <c r="J9" s="102" t="s">
        <v>277</v>
      </c>
      <c r="K9" s="102" t="s">
        <v>277</v>
      </c>
      <c r="L9" s="99"/>
    </row>
    <row r="10" spans="1:18" ht="63.75" thickBot="1" x14ac:dyDescent="0.3">
      <c r="A10" s="100">
        <v>4</v>
      </c>
      <c r="B10" s="109" t="s">
        <v>13</v>
      </c>
      <c r="C10" s="101" t="s">
        <v>16</v>
      </c>
      <c r="D10" s="102" t="s">
        <v>262</v>
      </c>
      <c r="E10" s="102" t="s">
        <v>269</v>
      </c>
      <c r="F10" s="102" t="s">
        <v>278</v>
      </c>
      <c r="G10" s="102" t="s">
        <v>279</v>
      </c>
      <c r="H10" s="102" t="s">
        <v>280</v>
      </c>
      <c r="I10" s="110" t="s">
        <v>281</v>
      </c>
      <c r="J10" s="102" t="s">
        <v>281</v>
      </c>
      <c r="K10" s="102" t="s">
        <v>281</v>
      </c>
      <c r="L10" s="99"/>
    </row>
    <row r="11" spans="1:18" ht="47.25" customHeight="1" thickBot="1" x14ac:dyDescent="0.3">
      <c r="A11" s="264" t="s">
        <v>337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6"/>
      <c r="L11" s="99"/>
    </row>
    <row r="12" spans="1:18" ht="16.5" thickBot="1" x14ac:dyDescent="0.3">
      <c r="A12" s="261" t="s">
        <v>14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7"/>
      <c r="L12" s="99"/>
    </row>
    <row r="13" spans="1:18" ht="31.5" customHeight="1" thickBot="1" x14ac:dyDescent="0.3">
      <c r="A13" s="261" t="s">
        <v>341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7"/>
      <c r="L13" s="99"/>
    </row>
    <row r="14" spans="1:18" ht="63.75" thickBot="1" x14ac:dyDescent="0.3">
      <c r="A14" s="103">
        <v>42370</v>
      </c>
      <c r="B14" s="106" t="s">
        <v>15</v>
      </c>
      <c r="C14" s="101" t="s">
        <v>16</v>
      </c>
      <c r="D14" s="101">
        <v>0.1</v>
      </c>
      <c r="E14" s="102" t="s">
        <v>269</v>
      </c>
      <c r="F14" s="102" t="s">
        <v>282</v>
      </c>
      <c r="G14" s="102" t="s">
        <v>282</v>
      </c>
      <c r="H14" s="102" t="s">
        <v>283</v>
      </c>
      <c r="I14" s="110" t="s">
        <v>284</v>
      </c>
      <c r="J14" s="102" t="s">
        <v>284</v>
      </c>
      <c r="K14" s="102" t="s">
        <v>284</v>
      </c>
      <c r="L14" s="99"/>
    </row>
    <row r="15" spans="1:18" ht="63.75" thickBot="1" x14ac:dyDescent="0.3">
      <c r="A15" s="103">
        <v>42401</v>
      </c>
      <c r="B15" s="106" t="s">
        <v>17</v>
      </c>
      <c r="C15" s="101" t="s">
        <v>16</v>
      </c>
      <c r="D15" s="101">
        <v>0.1</v>
      </c>
      <c r="E15" s="102" t="s">
        <v>269</v>
      </c>
      <c r="F15" s="101">
        <v>100</v>
      </c>
      <c r="G15" s="101">
        <v>100</v>
      </c>
      <c r="H15" s="101">
        <v>100</v>
      </c>
      <c r="I15" s="111">
        <v>100</v>
      </c>
      <c r="J15" s="101">
        <v>100</v>
      </c>
      <c r="K15" s="101">
        <v>100</v>
      </c>
      <c r="L15" s="99"/>
    </row>
    <row r="16" spans="1:18" ht="16.5" thickBot="1" x14ac:dyDescent="0.3">
      <c r="A16" s="261" t="s">
        <v>18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7"/>
      <c r="L16" s="99"/>
    </row>
    <row r="17" spans="1:12" ht="16.5" thickBot="1" x14ac:dyDescent="0.3">
      <c r="A17" s="259" t="s">
        <v>338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8"/>
      <c r="L17" s="99"/>
    </row>
    <row r="18" spans="1:12" ht="63.75" thickBot="1" x14ac:dyDescent="0.3">
      <c r="A18" s="103">
        <v>42371</v>
      </c>
      <c r="B18" s="106" t="s">
        <v>19</v>
      </c>
      <c r="C18" s="102" t="s">
        <v>16</v>
      </c>
      <c r="D18" s="101">
        <v>0.1</v>
      </c>
      <c r="E18" s="102" t="s">
        <v>263</v>
      </c>
      <c r="F18" s="102">
        <v>5.5</v>
      </c>
      <c r="G18" s="102">
        <v>5.5</v>
      </c>
      <c r="H18" s="102">
        <v>0</v>
      </c>
      <c r="I18" s="110">
        <v>0</v>
      </c>
      <c r="J18" s="102">
        <v>0</v>
      </c>
      <c r="K18" s="101">
        <v>0</v>
      </c>
      <c r="L18" s="99"/>
    </row>
    <row r="19" spans="1:12" ht="63.75" thickBot="1" x14ac:dyDescent="0.3">
      <c r="A19" s="103">
        <v>42402</v>
      </c>
      <c r="B19" s="106" t="s">
        <v>20</v>
      </c>
      <c r="C19" s="102" t="s">
        <v>16</v>
      </c>
      <c r="D19" s="101">
        <v>0.1</v>
      </c>
      <c r="E19" s="102" t="s">
        <v>269</v>
      </c>
      <c r="F19" s="102" t="s">
        <v>285</v>
      </c>
      <c r="G19" s="102" t="s">
        <v>286</v>
      </c>
      <c r="H19" s="102" t="s">
        <v>287</v>
      </c>
      <c r="I19" s="110" t="s">
        <v>288</v>
      </c>
      <c r="J19" s="102" t="s">
        <v>288</v>
      </c>
      <c r="K19" s="101" t="s">
        <v>288</v>
      </c>
      <c r="L19" s="99"/>
    </row>
    <row r="20" spans="1:12" ht="63.75" thickBot="1" x14ac:dyDescent="0.3">
      <c r="A20" s="103">
        <v>42431</v>
      </c>
      <c r="B20" s="106" t="s">
        <v>21</v>
      </c>
      <c r="C20" s="102" t="s">
        <v>16</v>
      </c>
      <c r="D20" s="101">
        <v>0.1</v>
      </c>
      <c r="E20" s="102" t="s">
        <v>269</v>
      </c>
      <c r="F20" s="102" t="s">
        <v>289</v>
      </c>
      <c r="G20" s="102" t="s">
        <v>290</v>
      </c>
      <c r="H20" s="102" t="s">
        <v>289</v>
      </c>
      <c r="I20" s="110" t="s">
        <v>291</v>
      </c>
      <c r="J20" s="102" t="s">
        <v>291</v>
      </c>
      <c r="K20" s="102" t="s">
        <v>290</v>
      </c>
      <c r="L20" s="99"/>
    </row>
    <row r="21" spans="1:12" ht="16.5" thickBot="1" x14ac:dyDescent="0.3">
      <c r="A21" s="264" t="s">
        <v>22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6"/>
      <c r="L21" s="99"/>
    </row>
    <row r="22" spans="1:12" ht="16.5" thickBot="1" x14ac:dyDescent="0.3">
      <c r="A22" s="261" t="s">
        <v>339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7"/>
      <c r="L22" s="99"/>
    </row>
    <row r="23" spans="1:12" ht="63.75" thickBot="1" x14ac:dyDescent="0.3">
      <c r="A23" s="103">
        <v>42372</v>
      </c>
      <c r="B23" s="106" t="s">
        <v>23</v>
      </c>
      <c r="C23" s="101" t="s">
        <v>16</v>
      </c>
      <c r="D23" s="101">
        <v>0.1</v>
      </c>
      <c r="E23" s="102" t="s">
        <v>269</v>
      </c>
      <c r="F23" s="102" t="s">
        <v>292</v>
      </c>
      <c r="G23" s="102" t="s">
        <v>293</v>
      </c>
      <c r="H23" s="102" t="s">
        <v>294</v>
      </c>
      <c r="I23" s="110" t="s">
        <v>295</v>
      </c>
      <c r="J23" s="102" t="s">
        <v>295</v>
      </c>
      <c r="K23" s="102" t="s">
        <v>295</v>
      </c>
      <c r="L23" s="99"/>
    </row>
    <row r="24" spans="1:12" ht="16.5" thickBot="1" x14ac:dyDescent="0.3">
      <c r="A24" s="261" t="s">
        <v>296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3"/>
      <c r="L24" s="99"/>
    </row>
    <row r="25" spans="1:12" ht="31.5" x14ac:dyDescent="0.25">
      <c r="A25" s="252">
        <v>42403</v>
      </c>
      <c r="B25" s="107" t="s">
        <v>297</v>
      </c>
      <c r="C25" s="244" t="s">
        <v>16</v>
      </c>
      <c r="D25" s="244">
        <v>0.1</v>
      </c>
      <c r="E25" s="256" t="s">
        <v>269</v>
      </c>
      <c r="F25" s="256">
        <v>12</v>
      </c>
      <c r="G25" s="256">
        <v>14</v>
      </c>
      <c r="H25" s="256">
        <v>16</v>
      </c>
      <c r="I25" s="254">
        <v>18</v>
      </c>
      <c r="J25" s="256">
        <v>18</v>
      </c>
      <c r="K25" s="244">
        <v>18</v>
      </c>
      <c r="L25" s="99"/>
    </row>
    <row r="26" spans="1:12" ht="16.5" thickBot="1" x14ac:dyDescent="0.3">
      <c r="A26" s="253"/>
      <c r="B26" s="108" t="s">
        <v>298</v>
      </c>
      <c r="C26" s="245"/>
      <c r="D26" s="245"/>
      <c r="E26" s="257"/>
      <c r="F26" s="258"/>
      <c r="G26" s="258"/>
      <c r="H26" s="258"/>
      <c r="I26" s="255"/>
      <c r="J26" s="257"/>
      <c r="K26" s="245"/>
      <c r="L26" s="99"/>
    </row>
    <row r="27" spans="1:12" ht="16.5" thickBot="1" x14ac:dyDescent="0.3">
      <c r="A27" s="246" t="s">
        <v>24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8"/>
      <c r="L27" s="99"/>
    </row>
    <row r="28" spans="1:12" ht="16.5" thickBot="1" x14ac:dyDescent="0.3">
      <c r="A28" s="249" t="s">
        <v>340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  <c r="L28" s="99"/>
    </row>
    <row r="29" spans="1:12" ht="63.75" thickBot="1" x14ac:dyDescent="0.3">
      <c r="A29" s="103">
        <v>42373</v>
      </c>
      <c r="B29" s="102" t="s">
        <v>25</v>
      </c>
      <c r="C29" s="101" t="s">
        <v>16</v>
      </c>
      <c r="D29" s="101">
        <v>0.1</v>
      </c>
      <c r="E29" s="102" t="s">
        <v>269</v>
      </c>
      <c r="F29" s="102" t="s">
        <v>299</v>
      </c>
      <c r="G29" s="102" t="s">
        <v>300</v>
      </c>
      <c r="H29" s="102" t="s">
        <v>301</v>
      </c>
      <c r="I29" s="110" t="s">
        <v>302</v>
      </c>
      <c r="J29" s="102" t="s">
        <v>303</v>
      </c>
      <c r="K29" s="102" t="s">
        <v>303</v>
      </c>
      <c r="L29" s="99"/>
    </row>
    <row r="30" spans="1:12" ht="16.5" thickBot="1" x14ac:dyDescent="0.3">
      <c r="A30" s="259" t="s">
        <v>26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99"/>
    </row>
    <row r="31" spans="1:12" ht="16.5" thickBot="1" x14ac:dyDescent="0.3">
      <c r="A31" s="252">
        <v>42374</v>
      </c>
      <c r="B31" s="102" t="s">
        <v>304</v>
      </c>
      <c r="C31" s="244" t="s">
        <v>16</v>
      </c>
      <c r="D31" s="244">
        <v>0.1</v>
      </c>
      <c r="E31" s="256" t="s">
        <v>269</v>
      </c>
      <c r="F31" s="256" t="s">
        <v>305</v>
      </c>
      <c r="G31" s="256" t="s">
        <v>306</v>
      </c>
      <c r="H31" s="256" t="s">
        <v>307</v>
      </c>
      <c r="I31" s="254" t="s">
        <v>308</v>
      </c>
      <c r="J31" s="256" t="s">
        <v>308</v>
      </c>
      <c r="K31" s="256" t="s">
        <v>308</v>
      </c>
      <c r="L31" s="99"/>
    </row>
    <row r="32" spans="1:12" ht="16.5" thickBot="1" x14ac:dyDescent="0.3">
      <c r="A32" s="253"/>
      <c r="B32" s="102" t="s">
        <v>309</v>
      </c>
      <c r="C32" s="245"/>
      <c r="D32" s="245"/>
      <c r="E32" s="257"/>
      <c r="F32" s="257"/>
      <c r="G32" s="257"/>
      <c r="H32" s="257"/>
      <c r="I32" s="255"/>
      <c r="J32" s="257"/>
      <c r="K32" s="257"/>
      <c r="L32" s="99"/>
    </row>
    <row r="33" spans="1:12" ht="63.75" thickBot="1" x14ac:dyDescent="0.3">
      <c r="A33" s="103">
        <v>42405</v>
      </c>
      <c r="B33" s="104" t="s">
        <v>27</v>
      </c>
      <c r="C33" s="101" t="s">
        <v>16</v>
      </c>
      <c r="D33" s="101">
        <v>0.1</v>
      </c>
      <c r="E33" s="102" t="s">
        <v>269</v>
      </c>
      <c r="F33" s="102">
        <v>100</v>
      </c>
      <c r="G33" s="102">
        <v>100</v>
      </c>
      <c r="H33" s="102">
        <v>100</v>
      </c>
      <c r="I33" s="110">
        <v>100</v>
      </c>
      <c r="J33" s="102">
        <v>100</v>
      </c>
      <c r="K33" s="101">
        <v>100</v>
      </c>
      <c r="L33" s="99"/>
    </row>
    <row r="34" spans="1:12" ht="63.75" thickBot="1" x14ac:dyDescent="0.3">
      <c r="A34" s="103">
        <v>42434</v>
      </c>
      <c r="B34" s="104" t="s">
        <v>28</v>
      </c>
      <c r="C34" s="101" t="s">
        <v>16</v>
      </c>
      <c r="D34" s="101">
        <v>0.1</v>
      </c>
      <c r="E34" s="102" t="s">
        <v>269</v>
      </c>
      <c r="F34" s="102">
        <v>100</v>
      </c>
      <c r="G34" s="102">
        <v>100</v>
      </c>
      <c r="H34" s="102">
        <v>100</v>
      </c>
      <c r="I34" s="110">
        <v>100</v>
      </c>
      <c r="J34" s="102">
        <v>100</v>
      </c>
      <c r="K34" s="101">
        <v>100</v>
      </c>
      <c r="L34" s="99"/>
    </row>
    <row r="35" spans="1:12" x14ac:dyDescent="0.25">
      <c r="L35" s="99"/>
    </row>
  </sheetData>
  <mergeCells count="45">
    <mergeCell ref="A12:K12"/>
    <mergeCell ref="F1:K1"/>
    <mergeCell ref="A2:K2"/>
    <mergeCell ref="A3:A5"/>
    <mergeCell ref="B3:B5"/>
    <mergeCell ref="C3:C5"/>
    <mergeCell ref="D3:D5"/>
    <mergeCell ref="E3:E5"/>
    <mergeCell ref="I3:I5"/>
    <mergeCell ref="J3:J5"/>
    <mergeCell ref="K3:K5"/>
    <mergeCell ref="F3:F5"/>
    <mergeCell ref="G3:G5"/>
    <mergeCell ref="H3:H5"/>
    <mergeCell ref="A6:K6"/>
    <mergeCell ref="A11:K11"/>
    <mergeCell ref="A24:K24"/>
    <mergeCell ref="A21:K21"/>
    <mergeCell ref="A22:K22"/>
    <mergeCell ref="A13:K13"/>
    <mergeCell ref="A16:K16"/>
    <mergeCell ref="A17:K17"/>
    <mergeCell ref="K31:K32"/>
    <mergeCell ref="A30:K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K25:K26"/>
    <mergeCell ref="A27:K27"/>
    <mergeCell ref="A28:K28"/>
    <mergeCell ref="A25:A26"/>
    <mergeCell ref="C25:C26"/>
    <mergeCell ref="I25:I26"/>
    <mergeCell ref="J25:J26"/>
    <mergeCell ref="D25:D26"/>
    <mergeCell ref="E25:E26"/>
    <mergeCell ref="F25:F26"/>
    <mergeCell ref="G25:G26"/>
    <mergeCell ref="H25:H26"/>
  </mergeCells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4" workbookViewId="0">
      <selection activeCell="F45" sqref="F45"/>
    </sheetView>
  </sheetViews>
  <sheetFormatPr defaultRowHeight="15" x14ac:dyDescent="0.25"/>
  <cols>
    <col min="2" max="2" width="26.28515625" customWidth="1"/>
    <col min="3" max="3" width="43.140625" customWidth="1"/>
    <col min="6" max="8" width="9.140625" style="112"/>
  </cols>
  <sheetData>
    <row r="1" spans="1:9" ht="18.75" customHeight="1" x14ac:dyDescent="0.3">
      <c r="A1" s="113"/>
      <c r="B1" s="99"/>
      <c r="F1" s="269" t="s">
        <v>310</v>
      </c>
      <c r="G1" s="269"/>
      <c r="H1" s="269"/>
      <c r="I1" s="269"/>
    </row>
    <row r="2" spans="1:9" ht="15.75" x14ac:dyDescent="0.25">
      <c r="A2" s="274" t="s">
        <v>311</v>
      </c>
      <c r="B2" s="274"/>
      <c r="C2" s="274"/>
      <c r="D2" s="274"/>
      <c r="E2" s="274"/>
      <c r="F2" s="274"/>
      <c r="G2" s="274"/>
      <c r="H2" s="274"/>
      <c r="I2" s="274"/>
    </row>
    <row r="3" spans="1:9" ht="15.75" x14ac:dyDescent="0.25">
      <c r="A3" s="274" t="s">
        <v>312</v>
      </c>
      <c r="B3" s="274"/>
      <c r="C3" s="274"/>
      <c r="D3" s="274"/>
      <c r="E3" s="274"/>
      <c r="F3" s="274"/>
      <c r="G3" s="274"/>
      <c r="H3" s="274"/>
      <c r="I3" s="274"/>
    </row>
    <row r="4" spans="1:9" ht="15.75" thickBot="1" x14ac:dyDescent="0.3"/>
    <row r="5" spans="1:9" ht="103.5" customHeight="1" thickBot="1" x14ac:dyDescent="0.3">
      <c r="A5" s="256" t="s">
        <v>49</v>
      </c>
      <c r="B5" s="256" t="s">
        <v>313</v>
      </c>
      <c r="C5" s="256" t="s">
        <v>314</v>
      </c>
      <c r="D5" s="275" t="s">
        <v>315</v>
      </c>
      <c r="E5" s="276"/>
      <c r="F5" s="276"/>
      <c r="G5" s="276"/>
      <c r="H5" s="276"/>
      <c r="I5" s="277"/>
    </row>
    <row r="6" spans="1:9" ht="16.5" thickBot="1" x14ac:dyDescent="0.3">
      <c r="A6" s="271"/>
      <c r="B6" s="271"/>
      <c r="C6" s="271"/>
      <c r="D6" s="275" t="s">
        <v>316</v>
      </c>
      <c r="E6" s="276"/>
      <c r="F6" s="276"/>
      <c r="G6" s="276"/>
      <c r="H6" s="276"/>
      <c r="I6" s="277"/>
    </row>
    <row r="7" spans="1:9" ht="48" thickBot="1" x14ac:dyDescent="0.3">
      <c r="A7" s="257"/>
      <c r="B7" s="257"/>
      <c r="C7" s="257"/>
      <c r="D7" s="102" t="s">
        <v>257</v>
      </c>
      <c r="E7" s="102" t="s">
        <v>258</v>
      </c>
      <c r="F7" s="110" t="s">
        <v>259</v>
      </c>
      <c r="G7" s="110" t="s">
        <v>260</v>
      </c>
      <c r="H7" s="110" t="s">
        <v>261</v>
      </c>
      <c r="I7" s="102" t="s">
        <v>317</v>
      </c>
    </row>
    <row r="8" spans="1:9" ht="18" customHeight="1" thickBot="1" x14ac:dyDescent="0.3">
      <c r="A8" s="256" t="s">
        <v>52</v>
      </c>
      <c r="B8" s="256" t="s">
        <v>318</v>
      </c>
      <c r="C8" s="102" t="s">
        <v>319</v>
      </c>
      <c r="D8" s="102">
        <v>504711.4</v>
      </c>
      <c r="E8" s="102">
        <v>562880</v>
      </c>
      <c r="F8" s="110">
        <v>560614.40000000002</v>
      </c>
      <c r="G8" s="110">
        <v>533595.5</v>
      </c>
      <c r="H8" s="110">
        <v>531094.5</v>
      </c>
      <c r="I8" s="102">
        <v>2692895.8</v>
      </c>
    </row>
    <row r="9" spans="1:9" ht="18" customHeight="1" thickBot="1" x14ac:dyDescent="0.3">
      <c r="A9" s="271"/>
      <c r="B9" s="271"/>
      <c r="C9" s="102" t="s">
        <v>320</v>
      </c>
      <c r="D9" s="102"/>
      <c r="E9" s="102"/>
      <c r="F9" s="110"/>
      <c r="G9" s="110"/>
      <c r="H9" s="110"/>
      <c r="I9" s="102"/>
    </row>
    <row r="10" spans="1:9" ht="18" customHeight="1" thickBot="1" x14ac:dyDescent="0.3">
      <c r="A10" s="271"/>
      <c r="B10" s="271"/>
      <c r="C10" s="102" t="s">
        <v>55</v>
      </c>
      <c r="D10" s="102">
        <v>10976.8</v>
      </c>
      <c r="E10" s="102">
        <v>1396.1</v>
      </c>
      <c r="F10" s="110">
        <v>0</v>
      </c>
      <c r="G10" s="110">
        <v>0</v>
      </c>
      <c r="H10" s="110">
        <v>0</v>
      </c>
      <c r="I10" s="102">
        <v>12372.9</v>
      </c>
    </row>
    <row r="11" spans="1:9" ht="18" customHeight="1" thickBot="1" x14ac:dyDescent="0.3">
      <c r="A11" s="271"/>
      <c r="B11" s="271"/>
      <c r="C11" s="102" t="s">
        <v>321</v>
      </c>
      <c r="D11" s="102">
        <v>280485.2</v>
      </c>
      <c r="E11" s="102">
        <v>300283.5</v>
      </c>
      <c r="F11" s="110">
        <v>336388</v>
      </c>
      <c r="G11" s="110">
        <v>317848</v>
      </c>
      <c r="H11" s="110">
        <v>317848</v>
      </c>
      <c r="I11" s="102">
        <v>1552852.7</v>
      </c>
    </row>
    <row r="12" spans="1:9" ht="18" customHeight="1" thickBot="1" x14ac:dyDescent="0.3">
      <c r="A12" s="271"/>
      <c r="B12" s="271"/>
      <c r="C12" s="102" t="s">
        <v>322</v>
      </c>
      <c r="D12" s="102"/>
      <c r="E12" s="102"/>
      <c r="F12" s="110"/>
      <c r="G12" s="110"/>
      <c r="H12" s="110"/>
      <c r="I12" s="102"/>
    </row>
    <row r="13" spans="1:9" ht="18" customHeight="1" thickBot="1" x14ac:dyDescent="0.3">
      <c r="A13" s="271"/>
      <c r="B13" s="271"/>
      <c r="C13" s="102" t="s">
        <v>60</v>
      </c>
      <c r="D13" s="102">
        <v>213249.4</v>
      </c>
      <c r="E13" s="102">
        <v>261200.4</v>
      </c>
      <c r="F13" s="110">
        <v>224226.4</v>
      </c>
      <c r="G13" s="110">
        <v>215747.5</v>
      </c>
      <c r="H13" s="110">
        <v>213246.5</v>
      </c>
      <c r="I13" s="102">
        <v>1127670.2</v>
      </c>
    </row>
    <row r="14" spans="1:9" ht="18" customHeight="1" thickBot="1" x14ac:dyDescent="0.3">
      <c r="A14" s="257"/>
      <c r="B14" s="257"/>
      <c r="C14" s="102" t="s">
        <v>58</v>
      </c>
      <c r="D14" s="102"/>
      <c r="E14" s="102"/>
      <c r="F14" s="110"/>
      <c r="G14" s="110"/>
      <c r="H14" s="110"/>
      <c r="I14" s="102"/>
    </row>
    <row r="15" spans="1:9" ht="16.5" thickBot="1" x14ac:dyDescent="0.3">
      <c r="A15" s="256" t="s">
        <v>323</v>
      </c>
      <c r="B15" s="256" t="s">
        <v>324</v>
      </c>
      <c r="C15" s="102" t="s">
        <v>319</v>
      </c>
      <c r="D15" s="102">
        <v>81670.5</v>
      </c>
      <c r="E15" s="102">
        <v>101583.1</v>
      </c>
      <c r="F15" s="110">
        <v>105161.7</v>
      </c>
      <c r="G15" s="110">
        <v>102793.5</v>
      </c>
      <c r="H15" s="110">
        <v>102793.5</v>
      </c>
      <c r="I15" s="102">
        <v>494002.3</v>
      </c>
    </row>
    <row r="16" spans="1:9" ht="18.75" customHeight="1" thickBot="1" x14ac:dyDescent="0.3">
      <c r="A16" s="271"/>
      <c r="B16" s="271"/>
      <c r="C16" s="102" t="s">
        <v>320</v>
      </c>
      <c r="D16" s="102"/>
      <c r="E16" s="102"/>
      <c r="F16" s="110"/>
      <c r="G16" s="110"/>
      <c r="H16" s="110"/>
      <c r="I16" s="102"/>
    </row>
    <row r="17" spans="1:9" ht="18.75" customHeight="1" thickBot="1" x14ac:dyDescent="0.3">
      <c r="A17" s="271"/>
      <c r="B17" s="271"/>
      <c r="C17" s="102" t="s">
        <v>55</v>
      </c>
      <c r="D17" s="102">
        <v>9168.9</v>
      </c>
      <c r="E17" s="102">
        <v>0</v>
      </c>
      <c r="F17" s="110">
        <v>0</v>
      </c>
      <c r="G17" s="110">
        <v>0</v>
      </c>
      <c r="H17" s="110">
        <v>0</v>
      </c>
      <c r="I17" s="102">
        <v>9168.9</v>
      </c>
    </row>
    <row r="18" spans="1:9" ht="18.75" customHeight="1" thickBot="1" x14ac:dyDescent="0.3">
      <c r="A18" s="271"/>
      <c r="B18" s="271"/>
      <c r="C18" s="102" t="s">
        <v>321</v>
      </c>
      <c r="D18" s="102">
        <v>37354.199999999997</v>
      </c>
      <c r="E18" s="102">
        <v>44110.400000000001</v>
      </c>
      <c r="F18" s="110">
        <v>62450.9</v>
      </c>
      <c r="G18" s="110">
        <v>62450.9</v>
      </c>
      <c r="H18" s="110">
        <v>62450.9</v>
      </c>
      <c r="I18" s="102">
        <v>268817.3</v>
      </c>
    </row>
    <row r="19" spans="1:9" ht="18.75" customHeight="1" thickBot="1" x14ac:dyDescent="0.3">
      <c r="A19" s="271"/>
      <c r="B19" s="271"/>
      <c r="C19" s="102" t="s">
        <v>322</v>
      </c>
      <c r="D19" s="102"/>
      <c r="E19" s="102"/>
      <c r="F19" s="110"/>
      <c r="G19" s="110"/>
      <c r="H19" s="110"/>
      <c r="I19" s="102"/>
    </row>
    <row r="20" spans="1:9" ht="18.75" customHeight="1" thickBot="1" x14ac:dyDescent="0.3">
      <c r="A20" s="271"/>
      <c r="B20" s="271"/>
      <c r="C20" s="102" t="s">
        <v>60</v>
      </c>
      <c r="D20" s="102">
        <v>35147.4</v>
      </c>
      <c r="E20" s="102">
        <v>57472.7</v>
      </c>
      <c r="F20" s="110">
        <v>42710.8</v>
      </c>
      <c r="G20" s="110">
        <v>40342.6</v>
      </c>
      <c r="H20" s="110">
        <v>40342.6</v>
      </c>
      <c r="I20" s="102">
        <v>216016.1</v>
      </c>
    </row>
    <row r="21" spans="1:9" ht="18.75" customHeight="1" thickBot="1" x14ac:dyDescent="0.3">
      <c r="A21" s="257"/>
      <c r="B21" s="257"/>
      <c r="C21" s="102" t="s">
        <v>58</v>
      </c>
      <c r="D21" s="102"/>
      <c r="E21" s="102"/>
      <c r="F21" s="110"/>
      <c r="G21" s="110"/>
      <c r="H21" s="110"/>
      <c r="I21" s="102"/>
    </row>
    <row r="22" spans="1:9" ht="18.75" customHeight="1" thickBot="1" x14ac:dyDescent="0.3">
      <c r="A22" s="256" t="s">
        <v>325</v>
      </c>
      <c r="B22" s="256" t="s">
        <v>326</v>
      </c>
      <c r="C22" s="102" t="s">
        <v>319</v>
      </c>
      <c r="D22" s="102">
        <v>332293.59999999998</v>
      </c>
      <c r="E22" s="102">
        <v>363881.1</v>
      </c>
      <c r="F22" s="110">
        <v>364044.79999999999</v>
      </c>
      <c r="G22" s="110">
        <v>340477.6</v>
      </c>
      <c r="H22" s="110">
        <v>338067.6</v>
      </c>
      <c r="I22" s="102">
        <v>1738764.7</v>
      </c>
    </row>
    <row r="23" spans="1:9" ht="18.75" customHeight="1" thickBot="1" x14ac:dyDescent="0.3">
      <c r="A23" s="271"/>
      <c r="B23" s="271"/>
      <c r="C23" s="102" t="s">
        <v>320</v>
      </c>
      <c r="D23" s="102"/>
      <c r="E23" s="102"/>
      <c r="F23" s="110"/>
      <c r="G23" s="110"/>
      <c r="H23" s="110"/>
      <c r="I23" s="102"/>
    </row>
    <row r="24" spans="1:9" ht="18.75" customHeight="1" thickBot="1" x14ac:dyDescent="0.3">
      <c r="A24" s="271"/>
      <c r="B24" s="271"/>
      <c r="C24" s="102" t="s">
        <v>55</v>
      </c>
      <c r="D24" s="102">
        <v>0</v>
      </c>
      <c r="E24" s="102">
        <v>1396.1</v>
      </c>
      <c r="F24" s="110">
        <v>0</v>
      </c>
      <c r="G24" s="110">
        <v>0</v>
      </c>
      <c r="H24" s="110">
        <v>0</v>
      </c>
      <c r="I24" s="102">
        <v>1396.1</v>
      </c>
    </row>
    <row r="25" spans="1:9" ht="18.75" customHeight="1" thickBot="1" x14ac:dyDescent="0.3">
      <c r="A25" s="271"/>
      <c r="B25" s="271"/>
      <c r="C25" s="102" t="s">
        <v>321</v>
      </c>
      <c r="D25" s="102">
        <v>238485.4</v>
      </c>
      <c r="E25" s="102">
        <v>251486.5</v>
      </c>
      <c r="F25" s="110">
        <v>273890.59999999998</v>
      </c>
      <c r="G25" s="110">
        <v>255397.1</v>
      </c>
      <c r="H25" s="110">
        <v>255397.1</v>
      </c>
      <c r="I25" s="102">
        <v>1274656.7</v>
      </c>
    </row>
    <row r="26" spans="1:9" ht="18.75" customHeight="1" thickBot="1" x14ac:dyDescent="0.3">
      <c r="A26" s="271"/>
      <c r="B26" s="271"/>
      <c r="C26" s="102" t="s">
        <v>322</v>
      </c>
      <c r="D26" s="102"/>
      <c r="E26" s="102"/>
      <c r="F26" s="110"/>
      <c r="G26" s="110"/>
      <c r="H26" s="110"/>
      <c r="I26" s="102"/>
    </row>
    <row r="27" spans="1:9" ht="18.75" customHeight="1" thickBot="1" x14ac:dyDescent="0.3">
      <c r="A27" s="271"/>
      <c r="B27" s="271"/>
      <c r="C27" s="102" t="s">
        <v>60</v>
      </c>
      <c r="D27" s="102">
        <v>93808.2</v>
      </c>
      <c r="E27" s="102">
        <v>110998.5</v>
      </c>
      <c r="F27" s="110">
        <v>90154.2</v>
      </c>
      <c r="G27" s="110">
        <v>85080.5</v>
      </c>
      <c r="H27" s="110">
        <v>82670.5</v>
      </c>
      <c r="I27" s="102">
        <v>462711.9</v>
      </c>
    </row>
    <row r="28" spans="1:9" ht="18.75" customHeight="1" thickBot="1" x14ac:dyDescent="0.3">
      <c r="A28" s="257"/>
      <c r="B28" s="257"/>
      <c r="C28" s="102" t="s">
        <v>58</v>
      </c>
      <c r="D28" s="102"/>
      <c r="E28" s="102"/>
      <c r="F28" s="110"/>
      <c r="G28" s="110"/>
      <c r="H28" s="110"/>
      <c r="I28" s="102"/>
    </row>
    <row r="29" spans="1:9" ht="14.25" customHeight="1" thickBot="1" x14ac:dyDescent="0.3">
      <c r="A29" s="256" t="s">
        <v>40</v>
      </c>
      <c r="B29" s="256" t="s">
        <v>327</v>
      </c>
      <c r="C29" s="102" t="s">
        <v>319</v>
      </c>
      <c r="D29" s="102">
        <v>33190</v>
      </c>
      <c r="E29" s="102">
        <v>34807.599999999999</v>
      </c>
      <c r="F29" s="110">
        <v>33656.800000000003</v>
      </c>
      <c r="G29" s="110">
        <v>33765.9</v>
      </c>
      <c r="H29" s="110">
        <v>33765.9</v>
      </c>
      <c r="I29" s="102">
        <v>169186.2</v>
      </c>
    </row>
    <row r="30" spans="1:9" ht="14.25" customHeight="1" thickBot="1" x14ac:dyDescent="0.3">
      <c r="A30" s="271"/>
      <c r="B30" s="271"/>
      <c r="C30" s="102" t="s">
        <v>320</v>
      </c>
      <c r="D30" s="102"/>
      <c r="E30" s="102"/>
      <c r="F30" s="110"/>
      <c r="G30" s="110"/>
      <c r="H30" s="110"/>
      <c r="I30" s="102"/>
    </row>
    <row r="31" spans="1:9" ht="14.25" customHeight="1" thickBot="1" x14ac:dyDescent="0.3">
      <c r="A31" s="271"/>
      <c r="B31" s="271"/>
      <c r="C31" s="102" t="s">
        <v>55</v>
      </c>
      <c r="D31" s="102">
        <v>0</v>
      </c>
      <c r="E31" s="102">
        <v>0</v>
      </c>
      <c r="F31" s="110">
        <v>0</v>
      </c>
      <c r="G31" s="110">
        <v>0</v>
      </c>
      <c r="H31" s="110">
        <v>0</v>
      </c>
      <c r="I31" s="102">
        <v>0</v>
      </c>
    </row>
    <row r="32" spans="1:9" ht="14.25" customHeight="1" thickBot="1" x14ac:dyDescent="0.3">
      <c r="A32" s="271"/>
      <c r="B32" s="271"/>
      <c r="C32" s="102" t="s">
        <v>321</v>
      </c>
      <c r="D32" s="102">
        <v>539.4</v>
      </c>
      <c r="E32" s="102">
        <v>0</v>
      </c>
      <c r="F32" s="110">
        <v>0</v>
      </c>
      <c r="G32" s="110">
        <v>0</v>
      </c>
      <c r="H32" s="110">
        <v>0</v>
      </c>
      <c r="I32" s="102">
        <v>539.4</v>
      </c>
    </row>
    <row r="33" spans="1:9" ht="14.25" customHeight="1" thickBot="1" x14ac:dyDescent="0.3">
      <c r="A33" s="271"/>
      <c r="B33" s="271"/>
      <c r="C33" s="102" t="s">
        <v>322</v>
      </c>
      <c r="D33" s="102"/>
      <c r="E33" s="102"/>
      <c r="F33" s="110"/>
      <c r="G33" s="110"/>
      <c r="H33" s="110"/>
      <c r="I33" s="102"/>
    </row>
    <row r="34" spans="1:9" ht="14.25" customHeight="1" thickBot="1" x14ac:dyDescent="0.3">
      <c r="A34" s="271"/>
      <c r="B34" s="271"/>
      <c r="C34" s="102" t="s">
        <v>60</v>
      </c>
      <c r="D34" s="102">
        <v>32650.6</v>
      </c>
      <c r="E34" s="102">
        <v>34807.599999999999</v>
      </c>
      <c r="F34" s="110">
        <v>33656.800000000003</v>
      </c>
      <c r="G34" s="110">
        <v>33765.9</v>
      </c>
      <c r="H34" s="110">
        <v>33765.9</v>
      </c>
      <c r="I34" s="102">
        <v>168646.8</v>
      </c>
    </row>
    <row r="35" spans="1:9" ht="14.25" customHeight="1" thickBot="1" x14ac:dyDescent="0.3">
      <c r="A35" s="257"/>
      <c r="B35" s="257"/>
      <c r="C35" s="102" t="s">
        <v>58</v>
      </c>
      <c r="D35" s="102"/>
      <c r="E35" s="102"/>
      <c r="F35" s="110"/>
      <c r="G35" s="110"/>
      <c r="H35" s="110"/>
      <c r="I35" s="102"/>
    </row>
    <row r="36" spans="1:9" ht="17.25" customHeight="1" thickBot="1" x14ac:dyDescent="0.3">
      <c r="A36" s="256" t="s">
        <v>42</v>
      </c>
      <c r="B36" s="256" t="s">
        <v>43</v>
      </c>
      <c r="C36" s="102" t="s">
        <v>319</v>
      </c>
      <c r="D36" s="102">
        <v>4455.8</v>
      </c>
      <c r="E36" s="102">
        <v>5054.3999999999996</v>
      </c>
      <c r="F36" s="110">
        <v>1311.6</v>
      </c>
      <c r="G36" s="110">
        <v>1311.6</v>
      </c>
      <c r="H36" s="110">
        <v>1311.6</v>
      </c>
      <c r="I36" s="102">
        <v>13445</v>
      </c>
    </row>
    <row r="37" spans="1:9" ht="17.25" customHeight="1" thickBot="1" x14ac:dyDescent="0.3">
      <c r="A37" s="271"/>
      <c r="B37" s="271"/>
      <c r="C37" s="102" t="s">
        <v>320</v>
      </c>
      <c r="D37" s="102"/>
      <c r="E37" s="102"/>
      <c r="F37" s="110"/>
      <c r="G37" s="110"/>
      <c r="H37" s="110"/>
      <c r="I37" s="102"/>
    </row>
    <row r="38" spans="1:9" ht="17.25" customHeight="1" thickBot="1" x14ac:dyDescent="0.3">
      <c r="A38" s="271"/>
      <c r="B38" s="271"/>
      <c r="C38" s="102" t="s">
        <v>55</v>
      </c>
      <c r="D38" s="102">
        <v>0</v>
      </c>
      <c r="E38" s="102">
        <v>0</v>
      </c>
      <c r="F38" s="110">
        <v>0</v>
      </c>
      <c r="G38" s="110">
        <v>0</v>
      </c>
      <c r="H38" s="110">
        <v>0</v>
      </c>
      <c r="I38" s="102">
        <v>0</v>
      </c>
    </row>
    <row r="39" spans="1:9" ht="17.25" customHeight="1" thickBot="1" x14ac:dyDescent="0.3">
      <c r="A39" s="271"/>
      <c r="B39" s="271"/>
      <c r="C39" s="102" t="s">
        <v>321</v>
      </c>
      <c r="D39" s="102">
        <v>3040.7</v>
      </c>
      <c r="E39" s="102">
        <v>3597.5</v>
      </c>
      <c r="F39" s="110">
        <v>0</v>
      </c>
      <c r="G39" s="110">
        <v>0</v>
      </c>
      <c r="H39" s="110">
        <v>0</v>
      </c>
      <c r="I39" s="102">
        <v>6638.2</v>
      </c>
    </row>
    <row r="40" spans="1:9" ht="17.25" customHeight="1" thickBot="1" x14ac:dyDescent="0.3">
      <c r="A40" s="271"/>
      <c r="B40" s="271"/>
      <c r="C40" s="102" t="s">
        <v>322</v>
      </c>
      <c r="D40" s="102"/>
      <c r="E40" s="102"/>
      <c r="F40" s="110"/>
      <c r="G40" s="110"/>
      <c r="H40" s="110"/>
      <c r="I40" s="102"/>
    </row>
    <row r="41" spans="1:9" ht="17.25" customHeight="1" thickBot="1" x14ac:dyDescent="0.3">
      <c r="A41" s="257"/>
      <c r="B41" s="257"/>
      <c r="C41" s="102" t="s">
        <v>60</v>
      </c>
      <c r="D41" s="102">
        <v>1415.1</v>
      </c>
      <c r="E41" s="102">
        <v>1456.9</v>
      </c>
      <c r="F41" s="110">
        <v>1311.6</v>
      </c>
      <c r="G41" s="110">
        <v>1311.6</v>
      </c>
      <c r="H41" s="110">
        <v>1311.6</v>
      </c>
      <c r="I41" s="102">
        <v>5422</v>
      </c>
    </row>
    <row r="42" spans="1:9" ht="15.75" customHeight="1" thickBot="1" x14ac:dyDescent="0.3">
      <c r="A42" s="256" t="s">
        <v>44</v>
      </c>
      <c r="B42" s="256" t="s">
        <v>328</v>
      </c>
      <c r="C42" s="102" t="s">
        <v>319</v>
      </c>
      <c r="D42" s="102">
        <v>53101.5</v>
      </c>
      <c r="E42" s="102">
        <v>57553.8</v>
      </c>
      <c r="F42" s="110">
        <v>56439.5</v>
      </c>
      <c r="G42" s="110">
        <v>55246.9</v>
      </c>
      <c r="H42" s="110">
        <v>55155.9</v>
      </c>
      <c r="I42" s="102">
        <v>277497.59999999998</v>
      </c>
    </row>
    <row r="43" spans="1:9" ht="15.75" customHeight="1" thickBot="1" x14ac:dyDescent="0.3">
      <c r="A43" s="271"/>
      <c r="B43" s="271"/>
      <c r="C43" s="102" t="s">
        <v>320</v>
      </c>
      <c r="D43" s="102"/>
      <c r="E43" s="102"/>
      <c r="F43" s="110"/>
      <c r="G43" s="110"/>
      <c r="H43" s="110"/>
      <c r="I43" s="102"/>
    </row>
    <row r="44" spans="1:9" ht="15.75" customHeight="1" thickBot="1" x14ac:dyDescent="0.3">
      <c r="A44" s="271"/>
      <c r="B44" s="271"/>
      <c r="C44" s="102" t="s">
        <v>55</v>
      </c>
      <c r="D44" s="114">
        <v>1807.9</v>
      </c>
      <c r="E44" s="102">
        <v>0</v>
      </c>
      <c r="F44" s="110">
        <v>0</v>
      </c>
      <c r="G44" s="110">
        <v>0</v>
      </c>
      <c r="H44" s="110">
        <v>0</v>
      </c>
      <c r="I44" s="114">
        <v>1807.9</v>
      </c>
    </row>
    <row r="45" spans="1:9" ht="15.75" customHeight="1" thickBot="1" x14ac:dyDescent="0.3">
      <c r="A45" s="271"/>
      <c r="B45" s="271"/>
      <c r="C45" s="102" t="s">
        <v>321</v>
      </c>
      <c r="D45" s="102">
        <v>1065.5</v>
      </c>
      <c r="E45" s="102">
        <v>1089.0999999999999</v>
      </c>
      <c r="F45" s="110">
        <v>46.5</v>
      </c>
      <c r="G45" s="110">
        <v>0</v>
      </c>
      <c r="H45" s="110">
        <v>0</v>
      </c>
      <c r="I45" s="102">
        <v>2201.1</v>
      </c>
    </row>
    <row r="46" spans="1:9" ht="15.75" customHeight="1" thickBot="1" x14ac:dyDescent="0.3">
      <c r="A46" s="271"/>
      <c r="B46" s="271"/>
      <c r="C46" s="102" t="s">
        <v>322</v>
      </c>
      <c r="D46" s="102"/>
      <c r="E46" s="102"/>
      <c r="F46" s="110"/>
      <c r="G46" s="110"/>
      <c r="H46" s="110"/>
      <c r="I46" s="102"/>
    </row>
    <row r="47" spans="1:9" ht="15.75" customHeight="1" thickBot="1" x14ac:dyDescent="0.3">
      <c r="A47" s="257"/>
      <c r="B47" s="257"/>
      <c r="C47" s="102" t="s">
        <v>60</v>
      </c>
      <c r="D47" s="102">
        <v>50228.1</v>
      </c>
      <c r="E47" s="102">
        <v>56464.7</v>
      </c>
      <c r="F47" s="110">
        <v>56393</v>
      </c>
      <c r="G47" s="110">
        <v>55246.9</v>
      </c>
      <c r="H47" s="110">
        <v>55155.9</v>
      </c>
      <c r="I47" s="102">
        <v>273488.59999999998</v>
      </c>
    </row>
  </sheetData>
  <mergeCells count="20">
    <mergeCell ref="A8:A14"/>
    <mergeCell ref="B8:B14"/>
    <mergeCell ref="A15:A21"/>
    <mergeCell ref="B15:B21"/>
    <mergeCell ref="F1:I1"/>
    <mergeCell ref="A2:I2"/>
    <mergeCell ref="A3:I3"/>
    <mergeCell ref="A5:A7"/>
    <mergeCell ref="B5:B7"/>
    <mergeCell ref="C5:C7"/>
    <mergeCell ref="D5:I5"/>
    <mergeCell ref="D6:I6"/>
    <mergeCell ref="A36:A41"/>
    <mergeCell ref="B36:B41"/>
    <mergeCell ref="A42:A47"/>
    <mergeCell ref="B42:B47"/>
    <mergeCell ref="A22:A28"/>
    <mergeCell ref="B22:B28"/>
    <mergeCell ref="A29:A35"/>
    <mergeCell ref="B29:B35"/>
  </mergeCells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Лист1!Область_печати</vt:lpstr>
      <vt:lpstr>Лист2!Область_печати</vt:lpstr>
      <vt:lpstr>Лист3!Область_печати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Пользователь</cp:lastModifiedBy>
  <cp:lastPrinted>2025-02-24T04:33:54Z</cp:lastPrinted>
  <dcterms:created xsi:type="dcterms:W3CDTF">2014-05-25T04:49:04Z</dcterms:created>
  <dcterms:modified xsi:type="dcterms:W3CDTF">2025-02-28T02:20:39Z</dcterms:modified>
</cp:coreProperties>
</file>