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nkinaIY\Desktop\ЗАКЛЮЧЕНИЯ И ПРОВЕРКИ\РБ на 2025 и 2026-2027 гг\"/>
    </mc:Choice>
  </mc:AlternateContent>
  <bookViews>
    <workbookView xWindow="7200" yWindow="4215" windowWidth="21600" windowHeight="11385"/>
  </bookViews>
  <sheets>
    <sheet name="Доходы" sheetId="1" r:id="rId1"/>
    <sheet name="Расходы" sheetId="2" r:id="rId2"/>
    <sheet name="Расходы по распорядителям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3" l="1"/>
  <c r="C6" i="3"/>
  <c r="C11" i="3"/>
  <c r="C15" i="1" l="1"/>
  <c r="H19" i="1" l="1"/>
  <c r="H18" i="1"/>
  <c r="H17" i="1"/>
  <c r="G16" i="1" l="1"/>
  <c r="J32" i="2"/>
  <c r="J47" i="2"/>
  <c r="D31" i="2" l="1"/>
  <c r="I20" i="1"/>
  <c r="I11" i="1" l="1"/>
  <c r="F31" i="2" l="1"/>
  <c r="E31" i="2" l="1"/>
  <c r="E34" i="2"/>
  <c r="E43" i="2"/>
  <c r="H16" i="2"/>
  <c r="D52" i="2"/>
  <c r="D40" i="2"/>
  <c r="J37" i="2" l="1"/>
  <c r="I37" i="2"/>
  <c r="J33" i="2"/>
  <c r="H22" i="1" l="1"/>
  <c r="H21" i="1"/>
  <c r="H31" i="2"/>
  <c r="G31" i="2" l="1"/>
  <c r="J17" i="2"/>
  <c r="I13" i="2"/>
  <c r="I12" i="2"/>
  <c r="I11" i="2"/>
  <c r="C16" i="1" l="1"/>
  <c r="I15" i="2" l="1"/>
  <c r="F16" i="1" l="1"/>
  <c r="E16" i="1"/>
  <c r="D16" i="1"/>
  <c r="J31" i="2" l="1"/>
  <c r="I31" i="2"/>
  <c r="D19" i="2"/>
  <c r="F19" i="2" l="1"/>
  <c r="I24" i="2"/>
  <c r="J24" i="2"/>
  <c r="J18" i="2"/>
  <c r="E19" i="2"/>
  <c r="H11" i="3"/>
  <c r="I7" i="3" l="1"/>
  <c r="I6" i="3"/>
  <c r="H19" i="2"/>
  <c r="G19" i="2"/>
  <c r="J23" i="2" l="1"/>
  <c r="J9" i="2"/>
  <c r="G52" i="2"/>
  <c r="E52" i="2"/>
  <c r="E48" i="2"/>
  <c r="E40" i="2"/>
  <c r="E26" i="2"/>
  <c r="E14" i="2"/>
  <c r="E16" i="2"/>
  <c r="E5" i="2"/>
  <c r="F15" i="1"/>
  <c r="F26" i="1" s="1"/>
  <c r="E15" i="1"/>
  <c r="E26" i="1" s="1"/>
  <c r="E55" i="2" l="1"/>
  <c r="H16" i="1"/>
  <c r="G15" i="1"/>
  <c r="G26" i="1" s="1"/>
  <c r="I12" i="1"/>
  <c r="G16" i="2"/>
  <c r="H14" i="2"/>
  <c r="F14" i="2"/>
  <c r="G14" i="2"/>
  <c r="D48" i="2"/>
  <c r="D43" i="2"/>
  <c r="D34" i="2"/>
  <c r="D26" i="2"/>
  <c r="D16" i="2"/>
  <c r="D14" i="2"/>
  <c r="D5" i="2"/>
  <c r="C26" i="1"/>
  <c r="J51" i="2"/>
  <c r="F16" i="2"/>
  <c r="F52" i="2"/>
  <c r="F48" i="2"/>
  <c r="F43" i="2"/>
  <c r="F40" i="2"/>
  <c r="F34" i="2"/>
  <c r="F26" i="2"/>
  <c r="F5" i="2"/>
  <c r="H52" i="2"/>
  <c r="H48" i="2"/>
  <c r="H43" i="2"/>
  <c r="H40" i="2"/>
  <c r="H34" i="2"/>
  <c r="H26" i="2"/>
  <c r="H5" i="2"/>
  <c r="G48" i="2"/>
  <c r="G43" i="2"/>
  <c r="G40" i="2"/>
  <c r="G34" i="2"/>
  <c r="G26" i="2"/>
  <c r="G5" i="2"/>
  <c r="I19" i="1"/>
  <c r="I18" i="1"/>
  <c r="I17" i="1"/>
  <c r="I13" i="1"/>
  <c r="I10" i="1"/>
  <c r="I9" i="1"/>
  <c r="I8" i="1"/>
  <c r="I7" i="1"/>
  <c r="I5" i="1"/>
  <c r="I6" i="1"/>
  <c r="H25" i="1"/>
  <c r="H24" i="1"/>
  <c r="H23" i="1"/>
  <c r="H20" i="1"/>
  <c r="H14" i="1"/>
  <c r="H13" i="1"/>
  <c r="H12" i="1"/>
  <c r="H11" i="1"/>
  <c r="H10" i="1"/>
  <c r="H9" i="1"/>
  <c r="H8" i="1"/>
  <c r="H7" i="1"/>
  <c r="H6" i="1"/>
  <c r="H5" i="1"/>
  <c r="D15" i="1"/>
  <c r="D26" i="1" s="1"/>
  <c r="H55" i="2" l="1"/>
  <c r="F55" i="2"/>
  <c r="I14" i="2"/>
  <c r="D55" i="2"/>
  <c r="G55" i="2"/>
  <c r="I16" i="1"/>
  <c r="I26" i="1"/>
  <c r="H15" i="1"/>
  <c r="H26" i="1" s="1"/>
  <c r="I15" i="1"/>
  <c r="J54" i="2"/>
  <c r="J53" i="2"/>
  <c r="J52" i="2"/>
  <c r="J50" i="2"/>
  <c r="J49" i="2"/>
  <c r="J48" i="2"/>
  <c r="J46" i="2"/>
  <c r="J45" i="2"/>
  <c r="J44" i="2"/>
  <c r="J43" i="2"/>
  <c r="J42" i="2"/>
  <c r="J41" i="2"/>
  <c r="J40" i="2"/>
  <c r="J39" i="2"/>
  <c r="J38" i="2"/>
  <c r="J36" i="2"/>
  <c r="J35" i="2"/>
  <c r="J34" i="2"/>
  <c r="J29" i="2"/>
  <c r="J28" i="2"/>
  <c r="J26" i="2"/>
  <c r="J25" i="2"/>
  <c r="J22" i="2"/>
  <c r="J21" i="2"/>
  <c r="J20" i="2"/>
  <c r="J19" i="2"/>
  <c r="J16" i="2"/>
  <c r="J15" i="2"/>
  <c r="J14" i="2"/>
  <c r="J13" i="2"/>
  <c r="J12" i="2"/>
  <c r="J10" i="2"/>
  <c r="J8" i="2"/>
  <c r="J7" i="2"/>
  <c r="J6" i="2"/>
  <c r="J5" i="2"/>
  <c r="I5" i="2"/>
  <c r="B11" i="3"/>
  <c r="D11" i="3"/>
  <c r="I10" i="3"/>
  <c r="I8" i="3"/>
  <c r="I5" i="3"/>
  <c r="I9" i="3"/>
  <c r="F11" i="3"/>
  <c r="E7" i="3" l="1"/>
  <c r="E6" i="3"/>
  <c r="G7" i="3"/>
  <c r="G6" i="3"/>
  <c r="C10" i="3"/>
  <c r="G10" i="3"/>
  <c r="E9" i="3"/>
  <c r="E5" i="3"/>
  <c r="E10" i="3"/>
  <c r="E8" i="3"/>
  <c r="J55" i="2"/>
  <c r="C9" i="3"/>
  <c r="C5" i="3"/>
  <c r="C8" i="3"/>
  <c r="G9" i="3"/>
  <c r="G5" i="3"/>
  <c r="G8" i="3"/>
  <c r="I11" i="3"/>
  <c r="I6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6" i="2"/>
  <c r="I35" i="2"/>
  <c r="I34" i="2"/>
  <c r="I30" i="2"/>
  <c r="I29" i="2"/>
  <c r="I28" i="2"/>
  <c r="I27" i="2"/>
  <c r="I26" i="2"/>
  <c r="I25" i="2"/>
  <c r="I23" i="2"/>
  <c r="I22" i="2"/>
  <c r="I21" i="2"/>
  <c r="I20" i="2"/>
  <c r="I19" i="2"/>
  <c r="I18" i="2"/>
  <c r="I17" i="2"/>
  <c r="I10" i="2"/>
  <c r="I9" i="2"/>
  <c r="I8" i="2"/>
  <c r="I7" i="2"/>
  <c r="I16" i="2" l="1"/>
  <c r="I55" i="2" s="1"/>
  <c r="G11" i="3"/>
  <c r="E11" i="3"/>
</calcChain>
</file>

<file path=xl/sharedStrings.xml><?xml version="1.0" encoding="utf-8"?>
<sst xmlns="http://schemas.openxmlformats.org/spreadsheetml/2006/main" count="186" uniqueCount="181">
  <si>
    <t>Наименование</t>
  </si>
  <si>
    <t>код</t>
  </si>
  <si>
    <t>Налог на прибыль организаций, зачисляемый в бюджеты бюджетной системы РФ по соответствующим ставкам</t>
  </si>
  <si>
    <t>1 01 01010</t>
  </si>
  <si>
    <t xml:space="preserve">Налог на доходы  физических лиц      </t>
  </si>
  <si>
    <t>1 01 02000</t>
  </si>
  <si>
    <t>Налоги на совокупный доход</t>
  </si>
  <si>
    <t>1 05 00000</t>
  </si>
  <si>
    <t>Государственная пошлина, сборы</t>
  </si>
  <si>
    <t>1 08 00000</t>
  </si>
  <si>
    <t>Доходы от использования имущества, находящегося в государственной и муниципальной собственности</t>
  </si>
  <si>
    <t>1 11 00000</t>
  </si>
  <si>
    <t xml:space="preserve">Платежи при пользовании природными ресурсами </t>
  </si>
  <si>
    <t>1 12 00000</t>
  </si>
  <si>
    <t>Доходы от оказания платных услуг и компенсации затрат государства</t>
  </si>
  <si>
    <t>1 13 00000</t>
  </si>
  <si>
    <t>Доходы от продажи материаль 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</si>
  <si>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</si>
  <si>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</si>
  <si>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</si>
  <si>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</si>
  <si>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</si>
  <si>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 xml:space="preserve">Дотации бюджетам субъектов РФ и муниципальных образований </t>
  </si>
  <si>
    <t>2 02 01000</t>
  </si>
  <si>
    <t>Cубсидии бюджетам субъектов РФ и муниципальных образований (межбюджетные субсидии)</t>
  </si>
  <si>
    <t>2 02 02000</t>
  </si>
  <si>
    <t>Субвенции  бюджетам субъектов РФ и муниципальных образований</t>
  </si>
  <si>
    <t>2 02 03000</t>
  </si>
  <si>
    <t>Иные межбюджетные трансферты</t>
  </si>
  <si>
    <t>2 02 04000</t>
  </si>
  <si>
    <t>Доходы бюджетов бюджет ной системы РФ от возврата      остатков субсидий, субвен ций, и иных межбюджетных трансфертов, имеющих целе 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</si>
  <si>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</si>
  <si>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 прошлых лет</t>
  </si>
  <si>
    <t>2 19 00000</t>
  </si>
  <si>
    <t>ВСЕГО ДОХОДОВ</t>
  </si>
  <si>
    <t>Наименование показателей бюджетной классификации</t>
  </si>
  <si>
    <t>раздел подраздел</t>
  </si>
  <si>
    <t>01 00</t>
  </si>
  <si>
    <t>01 02</t>
  </si>
  <si>
    <t>01 03</t>
  </si>
  <si>
    <t>01 04</t>
  </si>
  <si>
    <t>01 05</t>
  </si>
  <si>
    <t>01 06</t>
  </si>
  <si>
    <t>01 07</t>
  </si>
  <si>
    <t>01 11</t>
  </si>
  <si>
    <t>01 13</t>
  </si>
  <si>
    <t>02 00</t>
  </si>
  <si>
    <t>02 03</t>
  </si>
  <si>
    <t>03 00</t>
  </si>
  <si>
    <t>03 10</t>
  </si>
  <si>
    <t>03 14</t>
  </si>
  <si>
    <t>04 00</t>
  </si>
  <si>
    <t>04 05</t>
  </si>
  <si>
    <t>04 06</t>
  </si>
  <si>
    <t>04 08</t>
  </si>
  <si>
    <t>Дорожное хозяйство (дорожные фонды)</t>
  </si>
  <si>
    <t>04 09</t>
  </si>
  <si>
    <t>04 12</t>
  </si>
  <si>
    <t>05 00</t>
  </si>
  <si>
    <t>05 01</t>
  </si>
  <si>
    <t>05 02</t>
  </si>
  <si>
    <t>05 03</t>
  </si>
  <si>
    <t>05 05</t>
  </si>
  <si>
    <t>07 00</t>
  </si>
  <si>
    <t>07 01</t>
  </si>
  <si>
    <t>07 02</t>
  </si>
  <si>
    <t>07 07</t>
  </si>
  <si>
    <t>07 09</t>
  </si>
  <si>
    <t>08 00</t>
  </si>
  <si>
    <t>08 01</t>
  </si>
  <si>
    <t>08 04</t>
  </si>
  <si>
    <t>10 00</t>
  </si>
  <si>
    <t>10 01</t>
  </si>
  <si>
    <t>10 03</t>
  </si>
  <si>
    <t>10 04</t>
  </si>
  <si>
    <t>10 06</t>
  </si>
  <si>
    <t>11 00</t>
  </si>
  <si>
    <t>11 01</t>
  </si>
  <si>
    <t>11 02</t>
  </si>
  <si>
    <t>13 00</t>
  </si>
  <si>
    <t>14 00</t>
  </si>
  <si>
    <t>14 01</t>
  </si>
  <si>
    <t>14 03</t>
  </si>
  <si>
    <t>Наименование главных распорядителей</t>
  </si>
  <si>
    <t>Доля в общем объеме, %</t>
  </si>
  <si>
    <t>Всего расходов</t>
  </si>
  <si>
    <t>1 17 00000</t>
  </si>
  <si>
    <t>Прочие неналоговые доходы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</si>
  <si>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</si>
  <si>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</si>
  <si>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</si>
  <si>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государственных власти субъектов Российской Федерации, местных администраций</t>
  </si>
  <si>
    <t>Судебная система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</si>
  <si>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</si>
  <si>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Проведение выборов и референдумов</t>
  </si>
  <si>
    <t>Резервные фонды</t>
  </si>
  <si>
    <t xml:space="preserve">Другие общегосударственные вопросы  </t>
  </si>
  <si>
    <t xml:space="preserve"> 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</si>
  <si>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</si>
  <si>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</si>
  <si>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</si>
  <si>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</si>
  <si>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</si>
  <si>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</si>
  <si>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</si>
  <si>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</si>
  <si>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</si>
  <si>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</si>
  <si>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</si>
  <si>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</si>
  <si>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</si>
  <si>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</si>
  <si>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</si>
  <si>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</si>
  <si>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</si>
  <si>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</si>
  <si>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</si>
  <si>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 и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</si>
  <si>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</si>
  <si>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</si>
  <si>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</si>
  <si>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</si>
  <si>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 xml:space="preserve">Другие вопросы в области социальной политики             </t>
  </si>
  <si>
    <t>ФИЗИЧЕСКАЯ КУЛЬТУРА  И СПОРТ</t>
  </si>
  <si>
    <t xml:space="preserve">Физическая культура </t>
  </si>
  <si>
    <t>Массовый спорт</t>
  </si>
  <si>
    <t xml:space="preserve"> 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</si>
  <si>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 общего характера</t>
  </si>
  <si>
    <t>Дотации 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</si>
  <si>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характера»</t>
  </si>
  <si>
    <t xml:space="preserve"> Всего расходов</t>
  </si>
  <si>
    <t>07 03</t>
  </si>
  <si>
    <t>Доп.образование детей</t>
  </si>
  <si>
    <t>Инспектор КСК Ужурского района                                                                                                                                    И.Ю.Пенкина</t>
  </si>
  <si>
    <t>связь и информатика</t>
  </si>
  <si>
    <t>Инспектор КСК Ужурского района                                                                                                             И.Ю. Пенкина</t>
  </si>
  <si>
    <t xml:space="preserve">приложение № 1 </t>
  </si>
  <si>
    <t>приложение № 2</t>
  </si>
  <si>
    <t>приложение № 3</t>
  </si>
  <si>
    <t>Безвозмездные поступления от негосударственных организаций в бюджеты муниципальных районов</t>
  </si>
  <si>
    <t>2 04 05000</t>
  </si>
  <si>
    <t>Инспектор КСК Ужурского района                                                               И.Ю. Пенкина</t>
  </si>
  <si>
    <t xml:space="preserve">Безвозмездные поступления от государственных (муниципальных) организаций </t>
  </si>
  <si>
    <t>2 03 05000</t>
  </si>
  <si>
    <t>ОХРАНА ОКРУЖАЮЩЕЙ СРЕДЫ</t>
  </si>
  <si>
    <t xml:space="preserve">Другие вопросы в области охраны окружающей среды </t>
  </si>
  <si>
    <t>06 00</t>
  </si>
  <si>
    <t>06 05</t>
  </si>
  <si>
    <t>Охрана объектов растительного и животного мира и среды их обитания</t>
  </si>
  <si>
    <t>06 03</t>
  </si>
  <si>
    <t>Защита населения и территории от  чрезвычайных ситуаций природного и техногенного характера, пожарная безопасность</t>
  </si>
  <si>
    <t>Контрольно-счетная комиссия Ужурского района</t>
  </si>
  <si>
    <t>Ужурский районный Совет депутатов</t>
  </si>
  <si>
    <t>МКУ "Управление образования Ужурского района"</t>
  </si>
  <si>
    <t>МКУ "Управление культуры, спорта и молодежной политики"</t>
  </si>
  <si>
    <t>2022 факт</t>
  </si>
  <si>
    <t>прочие безвозмездные поступления от других бюджетов бюджетной системы</t>
  </si>
  <si>
    <t>2 09 00000</t>
  </si>
  <si>
    <t>04 10</t>
  </si>
  <si>
    <t>ДИНАМИКА РАСХОДОВ ПО ГЛАВНЫМ РАСПОРЯДИТЕЛЯМ за 2021-2024 годы</t>
  </si>
  <si>
    <t>2022 факт, тыс.руб.</t>
  </si>
  <si>
    <t xml:space="preserve">Молодежная политика </t>
  </si>
  <si>
    <t>ИТОГО НАЛОГОВЫХ И НЕНАЛОГОВЫХ ДОХОДОВ</t>
  </si>
  <si>
    <t xml:space="preserve">2022 факт </t>
  </si>
  <si>
    <t>2023 факт</t>
  </si>
  <si>
    <t>2024 первоначальный план</t>
  </si>
  <si>
    <t>2024 уточнен-ный план</t>
  </si>
  <si>
    <t>проект 2025</t>
  </si>
  <si>
    <t>отклонения 2025 к 2024 (первон.)(гр.7-гр.5)</t>
  </si>
  <si>
    <t>2024 уточнен-  ный план</t>
  </si>
  <si>
    <t>2025 (проект)</t>
  </si>
  <si>
    <t>отклонения 2025 от 2024 (первоначальн.)</t>
  </si>
  <si>
    <t>% 2025 к 2024 (гр.9= гр.7*100/гр.5</t>
  </si>
  <si>
    <t>в % 2025 к 2024 (гр.7*100/гр.5)</t>
  </si>
  <si>
    <t>Анализ и динамика расходов районного бюджета за 2022-2025 годы по разделам и подразделам классификации расходов</t>
  </si>
  <si>
    <r>
      <t xml:space="preserve">Анализ и динамика доходной части районного бюджета за 2022- 2025 годы </t>
    </r>
    <r>
      <rPr>
        <sz val="11"/>
        <color theme="1"/>
        <rFont val="Times New Roman"/>
        <family val="1"/>
        <charset val="204"/>
      </rPr>
      <t>(тыс.руб.)</t>
    </r>
  </si>
  <si>
    <t>2023 факт, тыс.руб.</t>
  </si>
  <si>
    <t>2024 уточн.план, тыс.руб.</t>
  </si>
  <si>
    <t>2025 год- прогноз, тыс. руб.</t>
  </si>
  <si>
    <t>Финансовое управление администрации Ужурского района</t>
  </si>
  <si>
    <t>Администрация Ужурского района Красноярского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</si>
</sst>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7" fillId="0" borderId="0" xfId="0" applyFont="1" applyFill="1"/>
    <xf numFmtId="2" fontId="7" fillId="0" borderId="0" xfId="0" applyNumberFormat="1" applyFont="1" applyFill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7" fillId="0" borderId="0" xfId="0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/>
    <xf numFmtId="0" fontId="8" fillId="0" borderId="0" xfId="0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O20" sqref="O20"/>
    </sheetView>
  </sheetViews>
  <sheetFormatPr defaultRowHeight="15" x14ac:dyDescent="0.25"/>
  <cols>
    <col min="1" max="1" width="40" customWidth="1"/>
    <col min="2" max="2" width="12.28515625" customWidth="1"/>
    <col min="3" max="3" width="11.140625" customWidth="1"/>
    <col min="4" max="4" width="11.140625" style="1" customWidth="1"/>
    <col min="5" max="5" width="11" style="1" customWidth="1"/>
    <col min="6" max="6" width="11" customWidth="1"/>
    <col min="7" max="7" width="10.42578125" customWidth="1"/>
    <col min="8" max="8" width="12.28515625" customWidth="1"/>
    <col min="9" max="9" width="9.42578125" customWidth="1"/>
  </cols>
  <sheetData>
    <row r="1" spans="1:11" x14ac:dyDescent="0.25">
      <c r="A1" s="52"/>
      <c r="B1" s="52"/>
      <c r="C1" s="52"/>
      <c r="D1" s="52"/>
      <c r="E1" s="52"/>
      <c r="F1" s="52"/>
      <c r="G1" s="52"/>
      <c r="H1" s="81" t="s">
        <v>136</v>
      </c>
      <c r="I1" s="81"/>
    </row>
    <row r="2" spans="1:11" ht="18.75" x14ac:dyDescent="0.3">
      <c r="A2" s="80" t="s">
        <v>175</v>
      </c>
      <c r="B2" s="80"/>
      <c r="C2" s="80"/>
      <c r="D2" s="80"/>
      <c r="E2" s="80"/>
      <c r="F2" s="80"/>
      <c r="G2" s="80"/>
      <c r="H2" s="80"/>
      <c r="I2" s="80"/>
    </row>
    <row r="3" spans="1:11" ht="70.5" customHeight="1" x14ac:dyDescent="0.25">
      <c r="A3" s="56" t="s">
        <v>0</v>
      </c>
      <c r="B3" s="57" t="s">
        <v>1</v>
      </c>
      <c r="C3" s="58" t="s">
        <v>163</v>
      </c>
      <c r="D3" s="59" t="s">
        <v>164</v>
      </c>
      <c r="E3" s="8" t="s">
        <v>165</v>
      </c>
      <c r="F3" s="8" t="s">
        <v>166</v>
      </c>
      <c r="G3" s="48" t="s">
        <v>167</v>
      </c>
      <c r="H3" s="60" t="s">
        <v>168</v>
      </c>
      <c r="I3" s="9" t="s">
        <v>173</v>
      </c>
    </row>
    <row r="4" spans="1:11" ht="15.75" x14ac:dyDescent="0.25">
      <c r="A4" s="10">
        <v>1</v>
      </c>
      <c r="B4" s="10">
        <v>2</v>
      </c>
      <c r="C4" s="8">
        <v>3</v>
      </c>
      <c r="D4" s="8">
        <v>4</v>
      </c>
      <c r="E4" s="8">
        <v>5</v>
      </c>
      <c r="F4" s="8">
        <v>6</v>
      </c>
      <c r="G4" s="12">
        <v>7</v>
      </c>
      <c r="H4" s="9">
        <v>8</v>
      </c>
      <c r="I4" s="10">
        <v>9</v>
      </c>
    </row>
    <row r="5" spans="1:11" ht="63" x14ac:dyDescent="0.25">
      <c r="A5" s="3" t="s">
        <v>2</v>
      </c>
      <c r="B5" s="30" t="s">
        <v>3</v>
      </c>
      <c r="C5" s="17">
        <v>2545.1999999999998</v>
      </c>
      <c r="D5" s="17">
        <v>3714.1</v>
      </c>
      <c r="E5" s="20">
        <v>3000</v>
      </c>
      <c r="F5" s="20">
        <v>3000</v>
      </c>
      <c r="G5" s="17">
        <v>6200</v>
      </c>
      <c r="H5" s="19">
        <f t="shared" ref="H5:H8" si="0">SUM(G5-E5)</f>
        <v>3200</v>
      </c>
      <c r="I5" s="19">
        <f t="shared" ref="I5:I26" si="1">SUM(G5/E5*100)</f>
        <v>206.66666666666669</v>
      </c>
    </row>
    <row r="6" spans="1:11" ht="15.75" x14ac:dyDescent="0.25">
      <c r="A6" s="2" t="s">
        <v>4</v>
      </c>
      <c r="B6" s="31" t="s">
        <v>5</v>
      </c>
      <c r="C6" s="17">
        <v>165055.20000000001</v>
      </c>
      <c r="D6" s="17">
        <v>192022.39999999999</v>
      </c>
      <c r="E6" s="17">
        <v>215110</v>
      </c>
      <c r="F6" s="21">
        <v>231836.3</v>
      </c>
      <c r="G6" s="17">
        <v>250450</v>
      </c>
      <c r="H6" s="19">
        <f t="shared" si="0"/>
        <v>35340</v>
      </c>
      <c r="I6" s="19">
        <f t="shared" si="1"/>
        <v>116.42880386778857</v>
      </c>
    </row>
    <row r="7" spans="1:11" ht="15.75" x14ac:dyDescent="0.25">
      <c r="A7" s="2" t="s">
        <v>6</v>
      </c>
      <c r="B7" s="31" t="s">
        <v>7</v>
      </c>
      <c r="C7" s="17">
        <v>33401.699999999997</v>
      </c>
      <c r="D7" s="17">
        <v>32915.1</v>
      </c>
      <c r="E7" s="17">
        <v>38489</v>
      </c>
      <c r="F7" s="17">
        <v>40056.9</v>
      </c>
      <c r="G7" s="17">
        <v>49478</v>
      </c>
      <c r="H7" s="19">
        <f t="shared" si="0"/>
        <v>10989</v>
      </c>
      <c r="I7" s="19">
        <f t="shared" si="1"/>
        <v>128.55101457559303</v>
      </c>
    </row>
    <row r="8" spans="1:11" ht="15.75" x14ac:dyDescent="0.25">
      <c r="A8" s="4" t="s">
        <v>8</v>
      </c>
      <c r="B8" s="30" t="s">
        <v>9</v>
      </c>
      <c r="C8" s="17">
        <v>7884.7</v>
      </c>
      <c r="D8" s="17">
        <v>8972.6</v>
      </c>
      <c r="E8" s="20">
        <v>9600</v>
      </c>
      <c r="F8" s="20">
        <v>9600</v>
      </c>
      <c r="G8" s="17">
        <v>10008</v>
      </c>
      <c r="H8" s="19">
        <f t="shared" si="0"/>
        <v>408</v>
      </c>
      <c r="I8" s="19">
        <f t="shared" si="1"/>
        <v>104.25</v>
      </c>
    </row>
    <row r="9" spans="1:11" ht="47.25" x14ac:dyDescent="0.25">
      <c r="A9" s="3" t="s">
        <v>10</v>
      </c>
      <c r="B9" s="30" t="s">
        <v>11</v>
      </c>
      <c r="C9" s="17">
        <v>18666.400000000001</v>
      </c>
      <c r="D9" s="17">
        <v>18902.099999999999</v>
      </c>
      <c r="E9" s="20">
        <v>18451</v>
      </c>
      <c r="F9" s="20">
        <v>18451</v>
      </c>
      <c r="G9" s="17">
        <v>19444</v>
      </c>
      <c r="H9" s="19">
        <f t="shared" ref="H9:H25" si="2">SUM(G9-E9)</f>
        <v>993</v>
      </c>
      <c r="I9" s="19">
        <f t="shared" si="1"/>
        <v>105.38182212346214</v>
      </c>
    </row>
    <row r="10" spans="1:11" ht="31.5" x14ac:dyDescent="0.25">
      <c r="A10" s="3" t="s">
        <v>12</v>
      </c>
      <c r="B10" s="30" t="s">
        <v>13</v>
      </c>
      <c r="C10" s="17">
        <v>12007.2</v>
      </c>
      <c r="D10" s="17">
        <v>1613.3</v>
      </c>
      <c r="E10" s="20">
        <v>1000</v>
      </c>
      <c r="F10" s="20">
        <v>1040</v>
      </c>
      <c r="G10" s="17">
        <v>3000</v>
      </c>
      <c r="H10" s="19">
        <f t="shared" si="2"/>
        <v>2000</v>
      </c>
      <c r="I10" s="19">
        <f t="shared" si="1"/>
        <v>300</v>
      </c>
    </row>
    <row r="11" spans="1:11" ht="31.5" x14ac:dyDescent="0.25">
      <c r="A11" s="3" t="s">
        <v>14</v>
      </c>
      <c r="B11" s="30" t="s">
        <v>15</v>
      </c>
      <c r="C11" s="17">
        <v>627.5</v>
      </c>
      <c r="D11" s="17">
        <v>766</v>
      </c>
      <c r="E11" s="20">
        <v>50</v>
      </c>
      <c r="F11" s="20">
        <v>445.4</v>
      </c>
      <c r="G11" s="17">
        <v>50</v>
      </c>
      <c r="H11" s="19">
        <f t="shared" si="2"/>
        <v>0</v>
      </c>
      <c r="I11" s="19">
        <f t="shared" si="1"/>
        <v>100</v>
      </c>
    </row>
    <row r="12" spans="1:11" ht="31.5" x14ac:dyDescent="0.25">
      <c r="A12" s="3" t="s">
        <v>16</v>
      </c>
      <c r="B12" s="30" t="s">
        <v>17</v>
      </c>
      <c r="C12" s="17">
        <v>2131.5</v>
      </c>
      <c r="D12" s="17">
        <v>4709.7</v>
      </c>
      <c r="E12" s="20">
        <v>570</v>
      </c>
      <c r="F12" s="20">
        <v>1461.4</v>
      </c>
      <c r="G12" s="17">
        <v>649</v>
      </c>
      <c r="H12" s="19">
        <f t="shared" si="2"/>
        <v>79</v>
      </c>
      <c r="I12" s="19">
        <f t="shared" si="1"/>
        <v>113.85964912280701</v>
      </c>
    </row>
    <row r="13" spans="1:11" ht="15.75" x14ac:dyDescent="0.25">
      <c r="A13" s="2" t="s">
        <v>18</v>
      </c>
      <c r="B13" s="31" t="s">
        <v>19</v>
      </c>
      <c r="C13" s="17">
        <v>1672.5</v>
      </c>
      <c r="D13" s="17">
        <v>1718.5</v>
      </c>
      <c r="E13" s="17">
        <v>1200</v>
      </c>
      <c r="F13" s="17">
        <v>2437</v>
      </c>
      <c r="G13" s="17">
        <v>2200</v>
      </c>
      <c r="H13" s="19">
        <f t="shared" si="2"/>
        <v>1000</v>
      </c>
      <c r="I13" s="19">
        <f t="shared" si="1"/>
        <v>183.33333333333331</v>
      </c>
    </row>
    <row r="14" spans="1:11" ht="15.75" x14ac:dyDescent="0.25">
      <c r="A14" s="2" t="s">
        <v>87</v>
      </c>
      <c r="B14" s="31" t="s">
        <v>86</v>
      </c>
      <c r="C14" s="17">
        <v>33</v>
      </c>
      <c r="D14" s="17">
        <v>0</v>
      </c>
      <c r="E14" s="21"/>
      <c r="F14" s="21"/>
      <c r="G14" s="17"/>
      <c r="H14" s="19">
        <f t="shared" si="2"/>
        <v>0</v>
      </c>
      <c r="I14" s="19"/>
    </row>
    <row r="15" spans="1:11" ht="31.5" x14ac:dyDescent="0.25">
      <c r="A15" s="73" t="s">
        <v>162</v>
      </c>
      <c r="B15" s="68"/>
      <c r="C15" s="69">
        <f>SUM(C5:C14)</f>
        <v>244024.90000000005</v>
      </c>
      <c r="D15" s="69">
        <f>SUM(D5:D14)</f>
        <v>265333.8</v>
      </c>
      <c r="E15" s="69">
        <f>SUM(E5:E14)</f>
        <v>287470</v>
      </c>
      <c r="F15" s="69">
        <f>SUM(F5:F14)</f>
        <v>308328.00000000006</v>
      </c>
      <c r="G15" s="69">
        <f>SUM(G5:G14)</f>
        <v>341479</v>
      </c>
      <c r="H15" s="69">
        <f t="shared" si="2"/>
        <v>54009</v>
      </c>
      <c r="I15" s="69">
        <f t="shared" si="1"/>
        <v>118.78769958604376</v>
      </c>
      <c r="J15" s="16"/>
      <c r="K15" s="16"/>
    </row>
    <row r="16" spans="1:11" ht="15.75" x14ac:dyDescent="0.25">
      <c r="A16" s="70" t="s">
        <v>20</v>
      </c>
      <c r="B16" s="71" t="s">
        <v>21</v>
      </c>
      <c r="C16" s="69">
        <f>C17+C18+C19+C20+C21+C22+C23+C24+C25</f>
        <v>1492137.7999999998</v>
      </c>
      <c r="D16" s="69">
        <f>D17+D18+D19+D20+D21+D22+D23+D24+D25</f>
        <v>1501350.9000000001</v>
      </c>
      <c r="E16" s="69">
        <f>E17+E18+E19+E20+E21+E22+E23+E24+E25</f>
        <v>1345940.5999999999</v>
      </c>
      <c r="F16" s="69">
        <f>F17+F18+F19+F20+F21+F22+F23+F24+F25</f>
        <v>1691788.1999999997</v>
      </c>
      <c r="G16" s="69">
        <f>G17+G18+G19+G20+G21+G22+G23+G24+G25</f>
        <v>1560584</v>
      </c>
      <c r="H16" s="72">
        <f t="shared" si="2"/>
        <v>214643.40000000014</v>
      </c>
      <c r="I16" s="72">
        <f t="shared" si="1"/>
        <v>115.94746454635518</v>
      </c>
    </row>
    <row r="17" spans="1:10" ht="31.5" x14ac:dyDescent="0.25">
      <c r="A17" s="3" t="s">
        <v>22</v>
      </c>
      <c r="B17" s="30" t="s">
        <v>23</v>
      </c>
      <c r="C17" s="17">
        <v>558403.19999999995</v>
      </c>
      <c r="D17" s="17">
        <v>576963</v>
      </c>
      <c r="E17" s="22">
        <v>574024.4</v>
      </c>
      <c r="F17" s="22">
        <v>627985.80000000005</v>
      </c>
      <c r="G17" s="17">
        <v>620985.5</v>
      </c>
      <c r="H17" s="19">
        <f t="shared" si="2"/>
        <v>46961.099999999977</v>
      </c>
      <c r="I17" s="19">
        <f t="shared" si="1"/>
        <v>108.18102854164387</v>
      </c>
    </row>
    <row r="18" spans="1:10" ht="47.25" x14ac:dyDescent="0.25">
      <c r="A18" s="3" t="s">
        <v>24</v>
      </c>
      <c r="B18" s="30" t="s">
        <v>25</v>
      </c>
      <c r="C18" s="17">
        <v>60850.1</v>
      </c>
      <c r="D18" s="17">
        <v>52341.7</v>
      </c>
      <c r="E18" s="20">
        <v>30643.5</v>
      </c>
      <c r="F18" s="22">
        <v>120788.9</v>
      </c>
      <c r="G18" s="17">
        <v>142958</v>
      </c>
      <c r="H18" s="19">
        <f t="shared" si="2"/>
        <v>112314.5</v>
      </c>
      <c r="I18" s="19">
        <f t="shared" si="1"/>
        <v>466.51981660058414</v>
      </c>
    </row>
    <row r="19" spans="1:10" ht="31.5" x14ac:dyDescent="0.25">
      <c r="A19" s="5" t="s">
        <v>26</v>
      </c>
      <c r="B19" s="30" t="s">
        <v>27</v>
      </c>
      <c r="C19" s="17">
        <v>674756.4</v>
      </c>
      <c r="D19" s="17">
        <v>734243.4</v>
      </c>
      <c r="E19" s="22">
        <v>735743</v>
      </c>
      <c r="F19" s="22">
        <v>760950.7</v>
      </c>
      <c r="G19" s="17">
        <v>789388.9</v>
      </c>
      <c r="H19" s="19">
        <f t="shared" si="2"/>
        <v>53645.900000000023</v>
      </c>
      <c r="I19" s="19">
        <f t="shared" si="1"/>
        <v>107.29139115152981</v>
      </c>
    </row>
    <row r="20" spans="1:10" ht="15.75" x14ac:dyDescent="0.25">
      <c r="A20" s="2" t="s">
        <v>28</v>
      </c>
      <c r="B20" s="31" t="s">
        <v>29</v>
      </c>
      <c r="C20" s="17">
        <v>198832.2</v>
      </c>
      <c r="D20" s="17">
        <v>138416.20000000001</v>
      </c>
      <c r="E20" s="21">
        <v>5529.7</v>
      </c>
      <c r="F20" s="21">
        <v>164152.9</v>
      </c>
      <c r="G20" s="17">
        <v>7251.6</v>
      </c>
      <c r="H20" s="19">
        <f t="shared" si="2"/>
        <v>1721.9000000000005</v>
      </c>
      <c r="I20" s="19">
        <f t="shared" si="1"/>
        <v>131.13912147132757</v>
      </c>
    </row>
    <row r="21" spans="1:10" s="1" customFormat="1" ht="47.25" x14ac:dyDescent="0.25">
      <c r="A21" s="3" t="s">
        <v>142</v>
      </c>
      <c r="B21" s="30" t="s">
        <v>143</v>
      </c>
      <c r="C21" s="17">
        <v>0</v>
      </c>
      <c r="D21" s="17">
        <v>0</v>
      </c>
      <c r="E21" s="17">
        <v>0</v>
      </c>
      <c r="F21" s="17">
        <v>0</v>
      </c>
      <c r="G21" s="17"/>
      <c r="H21" s="19">
        <f t="shared" si="2"/>
        <v>0</v>
      </c>
      <c r="I21" s="19">
        <v>0</v>
      </c>
    </row>
    <row r="22" spans="1:10" s="1" customFormat="1" ht="47.25" x14ac:dyDescent="0.25">
      <c r="A22" s="3" t="s">
        <v>139</v>
      </c>
      <c r="B22" s="30" t="s">
        <v>140</v>
      </c>
      <c r="C22" s="17">
        <v>200</v>
      </c>
      <c r="D22" s="17">
        <v>50</v>
      </c>
      <c r="E22" s="17">
        <v>0</v>
      </c>
      <c r="F22" s="17">
        <v>100</v>
      </c>
      <c r="G22" s="17"/>
      <c r="H22" s="19">
        <f t="shared" si="2"/>
        <v>0</v>
      </c>
      <c r="I22" s="19">
        <v>0</v>
      </c>
    </row>
    <row r="23" spans="1:10" ht="31.5" x14ac:dyDescent="0.25">
      <c r="A23" s="3" t="s">
        <v>156</v>
      </c>
      <c r="B23" s="30" t="s">
        <v>157</v>
      </c>
      <c r="C23" s="17">
        <v>17.600000000000001</v>
      </c>
      <c r="D23" s="17">
        <v>0</v>
      </c>
      <c r="E23" s="20">
        <v>0</v>
      </c>
      <c r="F23" s="20">
        <v>17985.3</v>
      </c>
      <c r="G23" s="17"/>
      <c r="H23" s="19">
        <f t="shared" si="2"/>
        <v>0</v>
      </c>
      <c r="I23" s="19">
        <v>0</v>
      </c>
    </row>
    <row r="24" spans="1:10" ht="94.5" x14ac:dyDescent="0.25">
      <c r="A24" s="4" t="s">
        <v>30</v>
      </c>
      <c r="B24" s="30" t="s">
        <v>31</v>
      </c>
      <c r="C24" s="17">
        <v>4485.8999999999996</v>
      </c>
      <c r="D24" s="17">
        <v>14809.8</v>
      </c>
      <c r="E24" s="20">
        <v>0</v>
      </c>
      <c r="F24" s="22">
        <v>2525.1999999999998</v>
      </c>
      <c r="G24" s="17"/>
      <c r="H24" s="19">
        <f t="shared" si="2"/>
        <v>0</v>
      </c>
      <c r="I24" s="19">
        <v>0</v>
      </c>
    </row>
    <row r="25" spans="1:10" ht="63" x14ac:dyDescent="0.25">
      <c r="A25" s="3" t="s">
        <v>32</v>
      </c>
      <c r="B25" s="30" t="s">
        <v>33</v>
      </c>
      <c r="C25" s="17">
        <v>-5407.6</v>
      </c>
      <c r="D25" s="17">
        <v>-15473.2</v>
      </c>
      <c r="E25" s="20">
        <v>0</v>
      </c>
      <c r="F25" s="22">
        <v>-2700.6</v>
      </c>
      <c r="G25" s="17"/>
      <c r="H25" s="19">
        <f t="shared" si="2"/>
        <v>0</v>
      </c>
      <c r="I25" s="19">
        <v>0</v>
      </c>
    </row>
    <row r="26" spans="1:10" ht="15.75" x14ac:dyDescent="0.25">
      <c r="A26" s="67" t="s">
        <v>34</v>
      </c>
      <c r="B26" s="67"/>
      <c r="C26" s="69">
        <f>C15+C16</f>
        <v>1736162.7</v>
      </c>
      <c r="D26" s="69">
        <f>D15+D16</f>
        <v>1766684.7000000002</v>
      </c>
      <c r="E26" s="69">
        <f>E15+E17+E18+E19+E22+E20+E23+E24+E25</f>
        <v>1633410.5999999999</v>
      </c>
      <c r="F26" s="69">
        <f>F15+F17+F18+F19+F21+F22+F20+F23+F24+F25</f>
        <v>2000116.1999999997</v>
      </c>
      <c r="G26" s="69">
        <f>G15+G17+G18+G19+G22+G22+G20+G23+G24+G25</f>
        <v>1902063</v>
      </c>
      <c r="H26" s="69">
        <f>SUM(H15+H17+H18+H19+H20+H23+H24+H25)</f>
        <v>268652.40000000002</v>
      </c>
      <c r="I26" s="69">
        <f t="shared" si="1"/>
        <v>116.44732806313367</v>
      </c>
      <c r="J26" s="16"/>
    </row>
    <row r="27" spans="1:10" ht="30.75" customHeight="1" x14ac:dyDescent="0.25">
      <c r="A27" s="82" t="s">
        <v>135</v>
      </c>
      <c r="B27" s="82"/>
      <c r="C27" s="82"/>
      <c r="D27" s="82"/>
      <c r="E27" s="82"/>
      <c r="F27" s="82"/>
      <c r="G27" s="82"/>
      <c r="H27" s="82"/>
      <c r="I27" s="82"/>
    </row>
    <row r="28" spans="1:10" x14ac:dyDescent="0.25">
      <c r="A28" s="52"/>
      <c r="B28" s="52"/>
      <c r="C28" s="52"/>
      <c r="D28" s="52"/>
      <c r="E28" s="52"/>
      <c r="F28" s="52"/>
      <c r="G28" s="52"/>
      <c r="H28" s="52"/>
      <c r="I28" s="52"/>
    </row>
    <row r="29" spans="1:10" x14ac:dyDescent="0.25">
      <c r="A29" s="52"/>
      <c r="B29" s="52"/>
      <c r="C29" s="52"/>
      <c r="D29" s="52"/>
      <c r="E29" s="52"/>
      <c r="F29" s="52"/>
      <c r="G29" s="52"/>
      <c r="H29" s="52"/>
      <c r="I29" s="52"/>
    </row>
    <row r="30" spans="1:10" x14ac:dyDescent="0.25">
      <c r="A30" s="52"/>
      <c r="B30" s="52"/>
      <c r="C30" s="52"/>
      <c r="D30" s="52"/>
      <c r="E30" s="52"/>
      <c r="F30" s="52"/>
      <c r="G30" s="52"/>
      <c r="H30" s="52"/>
      <c r="I30" s="52"/>
    </row>
    <row r="31" spans="1:10" x14ac:dyDescent="0.25">
      <c r="A31" s="52"/>
      <c r="B31" s="52"/>
      <c r="C31" s="52"/>
      <c r="D31" s="52"/>
      <c r="E31" s="52"/>
      <c r="F31" s="52"/>
      <c r="G31" s="52"/>
      <c r="H31" s="52"/>
      <c r="I31" s="52"/>
    </row>
    <row r="32" spans="1:10" x14ac:dyDescent="0.25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A33" s="52"/>
      <c r="B33" s="52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2"/>
      <c r="C34" s="52"/>
      <c r="D34" s="52"/>
      <c r="E34" s="52"/>
      <c r="F34" s="52"/>
      <c r="G34" s="52"/>
      <c r="H34" s="52"/>
      <c r="I34" s="52"/>
    </row>
    <row r="35" spans="1:9" x14ac:dyDescent="0.25">
      <c r="A35" s="52"/>
      <c r="B35" s="52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</sheetData>
  <mergeCells count="3">
    <mergeCell ref="A2:I2"/>
    <mergeCell ref="H1:I1"/>
    <mergeCell ref="A27:I2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B39" workbookViewId="0">
      <selection activeCell="H55" sqref="H55"/>
    </sheetView>
  </sheetViews>
  <sheetFormatPr defaultRowHeight="15" x14ac:dyDescent="0.25"/>
  <cols>
    <col min="1" max="1" width="4.140625" style="1" customWidth="1"/>
    <col min="2" max="2" width="33.7109375" customWidth="1"/>
    <col min="3" max="3" width="7.7109375" customWidth="1"/>
    <col min="4" max="4" width="11.85546875" style="1" customWidth="1"/>
    <col min="5" max="5" width="12.85546875" style="1" customWidth="1"/>
    <col min="6" max="6" width="11.28515625" style="1" customWidth="1"/>
    <col min="7" max="7" width="11.140625" customWidth="1"/>
    <col min="8" max="8" width="11.7109375" style="16" customWidth="1"/>
    <col min="9" max="9" width="12.42578125" style="1" customWidth="1"/>
    <col min="10" max="10" width="9.140625" customWidth="1"/>
  </cols>
  <sheetData>
    <row r="1" spans="2:10" x14ac:dyDescent="0.25">
      <c r="B1" s="52"/>
      <c r="C1" s="52"/>
      <c r="D1" s="85" t="s">
        <v>137</v>
      </c>
      <c r="E1" s="85"/>
      <c r="F1" s="85"/>
      <c r="G1" s="85"/>
      <c r="H1" s="85"/>
      <c r="I1" s="85"/>
      <c r="J1" s="85"/>
    </row>
    <row r="2" spans="2:10" ht="48" customHeight="1" x14ac:dyDescent="0.3">
      <c r="B2" s="83" t="s">
        <v>174</v>
      </c>
      <c r="C2" s="83"/>
      <c r="D2" s="83"/>
      <c r="E2" s="83"/>
      <c r="F2" s="83"/>
      <c r="G2" s="83"/>
      <c r="H2" s="83"/>
      <c r="I2" s="83"/>
      <c r="J2" s="52"/>
    </row>
    <row r="3" spans="2:10" ht="78.75" x14ac:dyDescent="0.25">
      <c r="B3" s="3" t="s">
        <v>35</v>
      </c>
      <c r="C3" s="50" t="s">
        <v>36</v>
      </c>
      <c r="D3" s="47" t="s">
        <v>155</v>
      </c>
      <c r="E3" s="47" t="s">
        <v>164</v>
      </c>
      <c r="F3" s="48" t="s">
        <v>165</v>
      </c>
      <c r="G3" s="48" t="s">
        <v>169</v>
      </c>
      <c r="H3" s="49" t="s">
        <v>170</v>
      </c>
      <c r="I3" s="53" t="s">
        <v>171</v>
      </c>
      <c r="J3" s="49" t="s">
        <v>172</v>
      </c>
    </row>
    <row r="4" spans="2:10" ht="15.75" x14ac:dyDescent="0.25">
      <c r="B4" s="13">
        <v>1</v>
      </c>
      <c r="C4" s="6">
        <v>2</v>
      </c>
      <c r="D4" s="11">
        <v>3</v>
      </c>
      <c r="E4" s="11">
        <v>4</v>
      </c>
      <c r="F4" s="11">
        <v>5</v>
      </c>
      <c r="G4" s="11">
        <v>6</v>
      </c>
      <c r="H4" s="7">
        <v>7</v>
      </c>
      <c r="I4" s="7">
        <v>8</v>
      </c>
      <c r="J4" s="7">
        <v>9</v>
      </c>
    </row>
    <row r="5" spans="2:10" ht="31.5" x14ac:dyDescent="0.25">
      <c r="B5" s="41" t="s">
        <v>88</v>
      </c>
      <c r="C5" s="77" t="s">
        <v>37</v>
      </c>
      <c r="D5" s="69">
        <f t="shared" ref="D5:H5" si="0">SUM(D6:D13)</f>
        <v>115743.6</v>
      </c>
      <c r="E5" s="69">
        <f t="shared" si="0"/>
        <v>122772.5</v>
      </c>
      <c r="F5" s="76">
        <f t="shared" si="0"/>
        <v>140973.29999999999</v>
      </c>
      <c r="G5" s="69">
        <f t="shared" si="0"/>
        <v>164112</v>
      </c>
      <c r="H5" s="69">
        <f t="shared" si="0"/>
        <v>153791.79999999999</v>
      </c>
      <c r="I5" s="78">
        <f t="shared" ref="I5:I13" si="1">H5-F5</f>
        <v>12818.5</v>
      </c>
      <c r="J5" s="79">
        <f t="shared" ref="J5:J16" si="2">H5*100/F5</f>
        <v>109.09285659057424</v>
      </c>
    </row>
    <row r="6" spans="2:10" ht="63" x14ac:dyDescent="0.25">
      <c r="B6" s="3" t="s">
        <v>89</v>
      </c>
      <c r="C6" s="28" t="s">
        <v>38</v>
      </c>
      <c r="D6" s="23">
        <v>2268.8000000000002</v>
      </c>
      <c r="E6" s="23">
        <v>2665.1</v>
      </c>
      <c r="F6" s="31">
        <v>2532.1</v>
      </c>
      <c r="G6" s="19">
        <v>2588.3000000000002</v>
      </c>
      <c r="H6" s="18">
        <v>2627.1</v>
      </c>
      <c r="I6" s="20">
        <f t="shared" si="1"/>
        <v>95</v>
      </c>
      <c r="J6" s="42">
        <f t="shared" si="2"/>
        <v>103.7518265471348</v>
      </c>
    </row>
    <row r="7" spans="2:10" ht="94.5" x14ac:dyDescent="0.25">
      <c r="B7" s="43" t="s">
        <v>90</v>
      </c>
      <c r="C7" s="28" t="s">
        <v>39</v>
      </c>
      <c r="D7" s="23">
        <v>2174.4</v>
      </c>
      <c r="E7" s="23">
        <v>2327.4</v>
      </c>
      <c r="F7" s="31">
        <v>2508.8000000000002</v>
      </c>
      <c r="G7" s="31">
        <v>2615.6999999999998</v>
      </c>
      <c r="H7" s="18">
        <v>2680.1</v>
      </c>
      <c r="I7" s="20">
        <f t="shared" si="1"/>
        <v>171.29999999999973</v>
      </c>
      <c r="J7" s="42">
        <f t="shared" si="2"/>
        <v>106.82796556122449</v>
      </c>
    </row>
    <row r="8" spans="2:10" ht="126.75" customHeight="1" x14ac:dyDescent="0.25">
      <c r="B8" s="3" t="s">
        <v>91</v>
      </c>
      <c r="C8" s="28" t="s">
        <v>40</v>
      </c>
      <c r="D8" s="23">
        <v>59761.9</v>
      </c>
      <c r="E8" s="23">
        <v>66240.2</v>
      </c>
      <c r="F8" s="31">
        <v>78805.899999999994</v>
      </c>
      <c r="G8" s="19">
        <v>81979.199999999997</v>
      </c>
      <c r="H8" s="18">
        <v>82141.100000000006</v>
      </c>
      <c r="I8" s="20">
        <f t="shared" si="1"/>
        <v>3335.2000000000116</v>
      </c>
      <c r="J8" s="42">
        <f t="shared" si="2"/>
        <v>104.23217043393961</v>
      </c>
    </row>
    <row r="9" spans="2:10" ht="19.5" customHeight="1" x14ac:dyDescent="0.25">
      <c r="B9" s="3" t="s">
        <v>92</v>
      </c>
      <c r="C9" s="28" t="s">
        <v>41</v>
      </c>
      <c r="D9" s="24">
        <v>200</v>
      </c>
      <c r="E9" s="24">
        <v>0</v>
      </c>
      <c r="F9" s="31">
        <v>2.4</v>
      </c>
      <c r="G9" s="19">
        <v>24.5</v>
      </c>
      <c r="H9" s="17">
        <v>25.4</v>
      </c>
      <c r="I9" s="20">
        <f t="shared" si="1"/>
        <v>23</v>
      </c>
      <c r="J9" s="42">
        <f t="shared" si="2"/>
        <v>1058.3333333333335</v>
      </c>
    </row>
    <row r="10" spans="2:10" ht="78.75" x14ac:dyDescent="0.25">
      <c r="B10" s="44" t="s">
        <v>93</v>
      </c>
      <c r="C10" s="28" t="s">
        <v>42</v>
      </c>
      <c r="D10" s="23">
        <v>14167.9</v>
      </c>
      <c r="E10" s="23">
        <v>15552.1</v>
      </c>
      <c r="F10" s="31">
        <v>16283.5</v>
      </c>
      <c r="G10" s="31">
        <v>17155.3</v>
      </c>
      <c r="H10" s="18">
        <v>18773.7</v>
      </c>
      <c r="I10" s="20">
        <f t="shared" si="1"/>
        <v>2490.2000000000007</v>
      </c>
      <c r="J10" s="42">
        <f t="shared" si="2"/>
        <v>115.29278103601806</v>
      </c>
    </row>
    <row r="11" spans="2:10" ht="31.5" customHeight="1" x14ac:dyDescent="0.25">
      <c r="B11" s="44" t="s">
        <v>94</v>
      </c>
      <c r="C11" s="28" t="s">
        <v>43</v>
      </c>
      <c r="D11" s="24">
        <v>0</v>
      </c>
      <c r="E11" s="24">
        <v>0</v>
      </c>
      <c r="F11" s="19">
        <v>0</v>
      </c>
      <c r="G11" s="19">
        <v>0</v>
      </c>
      <c r="H11" s="17">
        <v>3000</v>
      </c>
      <c r="I11" s="20">
        <f t="shared" si="1"/>
        <v>3000</v>
      </c>
      <c r="J11" s="42">
        <v>0</v>
      </c>
    </row>
    <row r="12" spans="2:10" ht="15.75" x14ac:dyDescent="0.25">
      <c r="B12" s="3" t="s">
        <v>95</v>
      </c>
      <c r="C12" s="28" t="s">
        <v>44</v>
      </c>
      <c r="D12" s="23">
        <v>0</v>
      </c>
      <c r="E12" s="23">
        <v>0</v>
      </c>
      <c r="F12" s="19">
        <v>3000</v>
      </c>
      <c r="G12" s="19">
        <v>2273.8000000000002</v>
      </c>
      <c r="H12" s="18">
        <v>3000</v>
      </c>
      <c r="I12" s="20">
        <f t="shared" si="1"/>
        <v>0</v>
      </c>
      <c r="J12" s="42">
        <f t="shared" si="2"/>
        <v>100</v>
      </c>
    </row>
    <row r="13" spans="2:10" ht="31.5" x14ac:dyDescent="0.25">
      <c r="B13" s="3" t="s">
        <v>96</v>
      </c>
      <c r="C13" s="28" t="s">
        <v>45</v>
      </c>
      <c r="D13" s="23">
        <v>37170.6</v>
      </c>
      <c r="E13" s="23">
        <v>35987.699999999997</v>
      </c>
      <c r="F13" s="31">
        <v>37840.6</v>
      </c>
      <c r="G13" s="19">
        <v>57475.199999999997</v>
      </c>
      <c r="H13" s="18">
        <v>41544.400000000001</v>
      </c>
      <c r="I13" s="20">
        <f t="shared" si="1"/>
        <v>3703.8000000000029</v>
      </c>
      <c r="J13" s="42">
        <f t="shared" si="2"/>
        <v>109.78789976903116</v>
      </c>
    </row>
    <row r="14" spans="2:10" ht="31.5" x14ac:dyDescent="0.25">
      <c r="B14" s="41" t="s">
        <v>97</v>
      </c>
      <c r="C14" s="28" t="s">
        <v>46</v>
      </c>
      <c r="D14" s="76">
        <f t="shared" ref="D14:H14" si="3">D15</f>
        <v>2002.8</v>
      </c>
      <c r="E14" s="76">
        <f t="shared" si="3"/>
        <v>2353.4</v>
      </c>
      <c r="F14" s="76">
        <f t="shared" si="3"/>
        <v>2619.5</v>
      </c>
      <c r="G14" s="76">
        <f t="shared" si="3"/>
        <v>3037.2</v>
      </c>
      <c r="H14" s="76">
        <f t="shared" si="3"/>
        <v>3369.7</v>
      </c>
      <c r="I14" s="78">
        <f t="shared" ref="I14:I15" si="4">H14-F14</f>
        <v>750.19999999999982</v>
      </c>
      <c r="J14" s="79">
        <f t="shared" si="2"/>
        <v>128.63905325443787</v>
      </c>
    </row>
    <row r="15" spans="2:10" ht="31.5" x14ac:dyDescent="0.25">
      <c r="B15" s="3" t="s">
        <v>98</v>
      </c>
      <c r="C15" s="28" t="s">
        <v>47</v>
      </c>
      <c r="D15" s="17">
        <v>2002.8</v>
      </c>
      <c r="E15" s="17">
        <v>2353.4</v>
      </c>
      <c r="F15" s="25">
        <v>2619.5</v>
      </c>
      <c r="G15" s="17">
        <v>3037.2</v>
      </c>
      <c r="H15" s="17">
        <v>3369.7</v>
      </c>
      <c r="I15" s="20">
        <f t="shared" si="4"/>
        <v>750.19999999999982</v>
      </c>
      <c r="J15" s="42">
        <f t="shared" si="2"/>
        <v>128.63905325443787</v>
      </c>
    </row>
    <row r="16" spans="2:10" ht="63" x14ac:dyDescent="0.25">
      <c r="B16" s="41" t="s">
        <v>99</v>
      </c>
      <c r="C16" s="77" t="s">
        <v>48</v>
      </c>
      <c r="D16" s="69">
        <f t="shared" ref="D16:I16" si="5">SUM(D17:D18)</f>
        <v>8735.6</v>
      </c>
      <c r="E16" s="69">
        <f t="shared" si="5"/>
        <v>11901.3</v>
      </c>
      <c r="F16" s="76">
        <f t="shared" si="5"/>
        <v>3946.7</v>
      </c>
      <c r="G16" s="76">
        <f t="shared" si="5"/>
        <v>9684.7000000000007</v>
      </c>
      <c r="H16" s="76">
        <f t="shared" si="5"/>
        <v>4075</v>
      </c>
      <c r="I16" s="76">
        <f t="shared" si="5"/>
        <v>128.30000000000018</v>
      </c>
      <c r="J16" s="79">
        <f t="shared" si="2"/>
        <v>103.25081713836877</v>
      </c>
    </row>
    <row r="17" spans="2:10" ht="78.75" customHeight="1" x14ac:dyDescent="0.25">
      <c r="B17" s="3" t="s">
        <v>150</v>
      </c>
      <c r="C17" s="28" t="s">
        <v>49</v>
      </c>
      <c r="D17" s="24">
        <v>8735.6</v>
      </c>
      <c r="E17" s="24">
        <v>11751.3</v>
      </c>
      <c r="F17" s="19">
        <v>3896.7</v>
      </c>
      <c r="G17" s="19">
        <v>9634.7000000000007</v>
      </c>
      <c r="H17" s="17">
        <v>4025</v>
      </c>
      <c r="I17" s="20">
        <f t="shared" ref="I17:I31" si="6">H17-F17</f>
        <v>128.30000000000018</v>
      </c>
      <c r="J17" s="42">
        <f>H17*100/F17</f>
        <v>103.29252957630817</v>
      </c>
    </row>
    <row r="18" spans="2:10" ht="63" x14ac:dyDescent="0.25">
      <c r="B18" s="3" t="s">
        <v>100</v>
      </c>
      <c r="C18" s="28" t="s">
        <v>50</v>
      </c>
      <c r="D18" s="17">
        <v>0</v>
      </c>
      <c r="E18" s="17">
        <v>150</v>
      </c>
      <c r="F18" s="19">
        <v>50</v>
      </c>
      <c r="G18" s="19">
        <v>50</v>
      </c>
      <c r="H18" s="17">
        <v>50</v>
      </c>
      <c r="I18" s="20">
        <f t="shared" si="6"/>
        <v>0</v>
      </c>
      <c r="J18" s="42">
        <f>H18*100/F18</f>
        <v>100</v>
      </c>
    </row>
    <row r="19" spans="2:10" ht="31.5" x14ac:dyDescent="0.25">
      <c r="B19" s="41" t="s">
        <v>101</v>
      </c>
      <c r="C19" s="77" t="s">
        <v>51</v>
      </c>
      <c r="D19" s="69">
        <f>SUM(D25+D24+D23+D22+D21+D20)</f>
        <v>116140.49999999999</v>
      </c>
      <c r="E19" s="69">
        <f>SUM(E25+E24+E23+E22+E21+E20)</f>
        <v>86327.299999999988</v>
      </c>
      <c r="F19" s="69">
        <f>SUM(F25+F24+F23+F22+F21+F20)</f>
        <v>27922.700000000004</v>
      </c>
      <c r="G19" s="69">
        <f>SUM(G25+G24+G23+G22+G21+G20)</f>
        <v>77111.89999999998</v>
      </c>
      <c r="H19" s="69">
        <f>SUM(H25+H24+H23+H22+H21+H20)</f>
        <v>30558.899999999998</v>
      </c>
      <c r="I19" s="78">
        <f t="shared" si="6"/>
        <v>2636.1999999999935</v>
      </c>
      <c r="J19" s="76">
        <f t="shared" ref="J19:J26" si="7">H19*100/F19</f>
        <v>109.44106408047931</v>
      </c>
    </row>
    <row r="20" spans="2:10" ht="31.5" x14ac:dyDescent="0.25">
      <c r="B20" s="3" t="s">
        <v>102</v>
      </c>
      <c r="C20" s="28" t="s">
        <v>52</v>
      </c>
      <c r="D20" s="18">
        <v>6072.9</v>
      </c>
      <c r="E20" s="18">
        <v>6462.4</v>
      </c>
      <c r="F20" s="19">
        <v>6722.4</v>
      </c>
      <c r="G20" s="19">
        <v>7247.4</v>
      </c>
      <c r="H20" s="25">
        <v>7276.5</v>
      </c>
      <c r="I20" s="20">
        <f t="shared" si="6"/>
        <v>554.10000000000036</v>
      </c>
      <c r="J20" s="17">
        <f t="shared" si="7"/>
        <v>108.24259193145306</v>
      </c>
    </row>
    <row r="21" spans="2:10" ht="15.75" x14ac:dyDescent="0.25">
      <c r="B21" s="4" t="s">
        <v>103</v>
      </c>
      <c r="C21" s="28" t="s">
        <v>53</v>
      </c>
      <c r="D21" s="17">
        <v>509.7</v>
      </c>
      <c r="E21" s="17">
        <v>581.4</v>
      </c>
      <c r="F21" s="19">
        <v>1106.2</v>
      </c>
      <c r="G21" s="19">
        <v>1781.2</v>
      </c>
      <c r="H21" s="25">
        <v>1354.8</v>
      </c>
      <c r="I21" s="20">
        <f t="shared" si="6"/>
        <v>248.59999999999991</v>
      </c>
      <c r="J21" s="17">
        <f t="shared" si="7"/>
        <v>122.47333212800578</v>
      </c>
    </row>
    <row r="22" spans="2:10" ht="15.75" x14ac:dyDescent="0.25">
      <c r="B22" s="3" t="s">
        <v>104</v>
      </c>
      <c r="C22" s="28" t="s">
        <v>54</v>
      </c>
      <c r="D22" s="17">
        <v>15252</v>
      </c>
      <c r="E22" s="17">
        <v>15826</v>
      </c>
      <c r="F22" s="19">
        <v>17346.900000000001</v>
      </c>
      <c r="G22" s="19">
        <v>17346.900000000001</v>
      </c>
      <c r="H22" s="25">
        <v>19502</v>
      </c>
      <c r="I22" s="20">
        <f t="shared" si="6"/>
        <v>2155.0999999999985</v>
      </c>
      <c r="J22" s="17">
        <f t="shared" si="7"/>
        <v>112.42354541733681</v>
      </c>
    </row>
    <row r="23" spans="2:10" ht="31.5" x14ac:dyDescent="0.25">
      <c r="B23" s="3" t="s">
        <v>55</v>
      </c>
      <c r="C23" s="29" t="s">
        <v>56</v>
      </c>
      <c r="D23" s="17">
        <v>80146.2</v>
      </c>
      <c r="E23" s="17">
        <v>57637.2</v>
      </c>
      <c r="F23" s="19">
        <v>273</v>
      </c>
      <c r="G23" s="19">
        <v>40226.1</v>
      </c>
      <c r="H23" s="25">
        <v>1000</v>
      </c>
      <c r="I23" s="20">
        <f t="shared" si="6"/>
        <v>727</v>
      </c>
      <c r="J23" s="17">
        <f t="shared" si="7"/>
        <v>366.30036630036631</v>
      </c>
    </row>
    <row r="24" spans="2:10" s="1" customFormat="1" ht="15.75" x14ac:dyDescent="0.25">
      <c r="B24" s="3" t="s">
        <v>134</v>
      </c>
      <c r="C24" s="29" t="s">
        <v>158</v>
      </c>
      <c r="D24" s="17">
        <v>10038.6</v>
      </c>
      <c r="E24" s="17">
        <v>51.3</v>
      </c>
      <c r="F24" s="19">
        <v>74.2</v>
      </c>
      <c r="G24" s="19">
        <v>5083.7</v>
      </c>
      <c r="H24" s="25">
        <v>79.5</v>
      </c>
      <c r="I24" s="20">
        <f t="shared" si="6"/>
        <v>5.2999999999999972</v>
      </c>
      <c r="J24" s="17">
        <f t="shared" si="7"/>
        <v>107.14285714285714</v>
      </c>
    </row>
    <row r="25" spans="2:10" ht="31.5" x14ac:dyDescent="0.25">
      <c r="B25" s="3" t="s">
        <v>105</v>
      </c>
      <c r="C25" s="28" t="s">
        <v>57</v>
      </c>
      <c r="D25" s="18">
        <v>4121.1000000000004</v>
      </c>
      <c r="E25" s="18">
        <v>5769</v>
      </c>
      <c r="F25" s="31">
        <v>2400</v>
      </c>
      <c r="G25" s="31">
        <v>5426.6</v>
      </c>
      <c r="H25" s="18">
        <v>1346.1</v>
      </c>
      <c r="I25" s="20">
        <f t="shared" si="6"/>
        <v>-1053.9000000000001</v>
      </c>
      <c r="J25" s="17">
        <f t="shared" si="7"/>
        <v>56.087499999999999</v>
      </c>
    </row>
    <row r="26" spans="2:10" ht="47.25" x14ac:dyDescent="0.25">
      <c r="B26" s="41" t="s">
        <v>106</v>
      </c>
      <c r="C26" s="77" t="s">
        <v>58</v>
      </c>
      <c r="D26" s="69">
        <f t="shared" ref="D26:H26" si="8">SUM(D30+D29+D28+D27)</f>
        <v>178290.59999999998</v>
      </c>
      <c r="E26" s="69">
        <f t="shared" si="8"/>
        <v>101885.9</v>
      </c>
      <c r="F26" s="76">
        <f t="shared" si="8"/>
        <v>73778.3</v>
      </c>
      <c r="G26" s="69">
        <f t="shared" si="8"/>
        <v>118364.29999999999</v>
      </c>
      <c r="H26" s="69">
        <f t="shared" si="8"/>
        <v>82547.600000000006</v>
      </c>
      <c r="I26" s="78">
        <f t="shared" si="6"/>
        <v>8769.3000000000029</v>
      </c>
      <c r="J26" s="76">
        <f t="shared" si="7"/>
        <v>111.88601526465099</v>
      </c>
    </row>
    <row r="27" spans="2:10" ht="15.75" x14ac:dyDescent="0.25">
      <c r="B27" s="4" t="s">
        <v>107</v>
      </c>
      <c r="C27" s="28" t="s">
        <v>59</v>
      </c>
      <c r="D27" s="17">
        <v>29021.8</v>
      </c>
      <c r="E27" s="17">
        <v>0</v>
      </c>
      <c r="F27" s="17">
        <v>0</v>
      </c>
      <c r="G27" s="17">
        <v>0</v>
      </c>
      <c r="H27" s="17">
        <v>0</v>
      </c>
      <c r="I27" s="20">
        <f t="shared" si="6"/>
        <v>0</v>
      </c>
      <c r="J27" s="17"/>
    </row>
    <row r="28" spans="2:10" ht="15.75" x14ac:dyDescent="0.25">
      <c r="B28" s="44" t="s">
        <v>108</v>
      </c>
      <c r="C28" s="28" t="s">
        <v>60</v>
      </c>
      <c r="D28" s="18">
        <v>127839.8</v>
      </c>
      <c r="E28" s="18">
        <v>78165.3</v>
      </c>
      <c r="F28" s="31">
        <v>71168.3</v>
      </c>
      <c r="G28" s="31">
        <v>90305.9</v>
      </c>
      <c r="H28" s="18">
        <v>76637.600000000006</v>
      </c>
      <c r="I28" s="20">
        <f t="shared" si="6"/>
        <v>5469.3000000000029</v>
      </c>
      <c r="J28" s="17">
        <f>H28*100/F28</f>
        <v>107.68502268566202</v>
      </c>
    </row>
    <row r="29" spans="2:10" ht="15.75" x14ac:dyDescent="0.25">
      <c r="B29" s="44" t="s">
        <v>109</v>
      </c>
      <c r="C29" s="28" t="s">
        <v>61</v>
      </c>
      <c r="D29" s="17">
        <v>16883</v>
      </c>
      <c r="E29" s="17">
        <v>23720.6</v>
      </c>
      <c r="F29" s="19">
        <v>2610</v>
      </c>
      <c r="G29" s="31">
        <v>28058.400000000001</v>
      </c>
      <c r="H29" s="17">
        <v>5910</v>
      </c>
      <c r="I29" s="20">
        <f t="shared" si="6"/>
        <v>3300</v>
      </c>
      <c r="J29" s="17">
        <f>H29*100/F29</f>
        <v>226.43678160919541</v>
      </c>
    </row>
    <row r="30" spans="2:10" ht="15.75" x14ac:dyDescent="0.25">
      <c r="B30" s="44" t="s">
        <v>110</v>
      </c>
      <c r="C30" s="28" t="s">
        <v>62</v>
      </c>
      <c r="D30" s="18">
        <v>4546</v>
      </c>
      <c r="E30" s="18">
        <v>0</v>
      </c>
      <c r="F30" s="31">
        <v>0</v>
      </c>
      <c r="G30" s="31">
        <v>0</v>
      </c>
      <c r="H30" s="18">
        <v>0</v>
      </c>
      <c r="I30" s="20">
        <f t="shared" si="6"/>
        <v>0</v>
      </c>
      <c r="J30" s="17">
        <v>0</v>
      </c>
    </row>
    <row r="31" spans="2:10" s="1" customFormat="1" ht="31.5" x14ac:dyDescent="0.25">
      <c r="B31" s="15" t="s">
        <v>144</v>
      </c>
      <c r="C31" s="77" t="s">
        <v>146</v>
      </c>
      <c r="D31" s="69">
        <f>SUM(D32+D33)</f>
        <v>4241.7000000000007</v>
      </c>
      <c r="E31" s="69">
        <f>SUM(E32+E33)</f>
        <v>3910.3</v>
      </c>
      <c r="F31" s="69">
        <f>SUM(F32:F33)</f>
        <v>4338.6000000000004</v>
      </c>
      <c r="G31" s="69">
        <f>SUM(G32:G33)</f>
        <v>15542.5</v>
      </c>
      <c r="H31" s="69">
        <f>SUM(H32:H33)</f>
        <v>4148</v>
      </c>
      <c r="I31" s="78">
        <f t="shared" si="6"/>
        <v>-190.60000000000036</v>
      </c>
      <c r="J31" s="76">
        <f t="shared" ref="J31" si="9">H31*100/F31</f>
        <v>95.606877794680301</v>
      </c>
    </row>
    <row r="32" spans="2:10" s="1" customFormat="1" ht="47.25" x14ac:dyDescent="0.25">
      <c r="B32" s="14" t="s">
        <v>148</v>
      </c>
      <c r="C32" s="28" t="s">
        <v>149</v>
      </c>
      <c r="D32" s="18">
        <v>2317.3000000000002</v>
      </c>
      <c r="E32" s="18">
        <v>2478.1</v>
      </c>
      <c r="F32" s="31">
        <v>2590.5</v>
      </c>
      <c r="G32" s="31">
        <v>2598</v>
      </c>
      <c r="H32" s="18">
        <v>2598</v>
      </c>
      <c r="I32" s="18">
        <v>0</v>
      </c>
      <c r="J32" s="17">
        <f>H32*100/F32</f>
        <v>100.28951939779965</v>
      </c>
    </row>
    <row r="33" spans="2:10" s="1" customFormat="1" ht="31.5" x14ac:dyDescent="0.25">
      <c r="B33" s="14" t="s">
        <v>145</v>
      </c>
      <c r="C33" s="28" t="s">
        <v>147</v>
      </c>
      <c r="D33" s="18">
        <v>1924.4</v>
      </c>
      <c r="E33" s="18">
        <v>1432.2</v>
      </c>
      <c r="F33" s="19">
        <v>1748.1</v>
      </c>
      <c r="G33" s="19">
        <v>12944.5</v>
      </c>
      <c r="H33" s="18">
        <v>1550</v>
      </c>
      <c r="I33" s="20">
        <v>0</v>
      </c>
      <c r="J33" s="17">
        <f>H33*100/F33</f>
        <v>88.667696356043706</v>
      </c>
    </row>
    <row r="34" spans="2:10" ht="15.75" x14ac:dyDescent="0.25">
      <c r="B34" s="45" t="s">
        <v>111</v>
      </c>
      <c r="C34" s="77" t="s">
        <v>63</v>
      </c>
      <c r="D34" s="69">
        <f t="shared" ref="D34:H34" si="10">SUM(D35:D39)</f>
        <v>1035761.1</v>
      </c>
      <c r="E34" s="69">
        <f t="shared" si="10"/>
        <v>1160368.2000000002</v>
      </c>
      <c r="F34" s="76">
        <f t="shared" si="10"/>
        <v>1080287.1000000001</v>
      </c>
      <c r="G34" s="69">
        <f t="shared" si="10"/>
        <v>1245970.5999999999</v>
      </c>
      <c r="H34" s="69">
        <f t="shared" si="10"/>
        <v>1309812.6000000001</v>
      </c>
      <c r="I34" s="78">
        <f t="shared" ref="I34:I42" si="11">H34-F34</f>
        <v>229525.5</v>
      </c>
      <c r="J34" s="76">
        <f t="shared" ref="J34:J42" si="12">H34*100/F34</f>
        <v>121.24671302656489</v>
      </c>
    </row>
    <row r="35" spans="2:10" ht="15.75" x14ac:dyDescent="0.25">
      <c r="B35" s="44" t="s">
        <v>112</v>
      </c>
      <c r="C35" s="28" t="s">
        <v>64</v>
      </c>
      <c r="D35" s="25">
        <v>218083.7</v>
      </c>
      <c r="E35" s="25">
        <v>238947.7</v>
      </c>
      <c r="F35" s="31">
        <v>244049.4</v>
      </c>
      <c r="G35" s="19">
        <v>278571.5</v>
      </c>
      <c r="H35" s="25">
        <v>277633.5</v>
      </c>
      <c r="I35" s="20">
        <f t="shared" si="11"/>
        <v>33584.100000000006</v>
      </c>
      <c r="J35" s="17">
        <f t="shared" si="12"/>
        <v>113.76118933297931</v>
      </c>
    </row>
    <row r="36" spans="2:10" ht="15.75" x14ac:dyDescent="0.25">
      <c r="B36" s="44" t="s">
        <v>113</v>
      </c>
      <c r="C36" s="28" t="s">
        <v>65</v>
      </c>
      <c r="D36" s="25">
        <v>590805.1</v>
      </c>
      <c r="E36" s="25">
        <v>671661.9</v>
      </c>
      <c r="F36" s="31">
        <v>588708.30000000005</v>
      </c>
      <c r="G36" s="31">
        <v>691759.1</v>
      </c>
      <c r="H36" s="25">
        <v>656913.80000000005</v>
      </c>
      <c r="I36" s="20">
        <f t="shared" si="11"/>
        <v>68205.5</v>
      </c>
      <c r="J36" s="17">
        <f t="shared" si="12"/>
        <v>111.58561888799598</v>
      </c>
    </row>
    <row r="37" spans="2:10" s="1" customFormat="1" ht="15.75" x14ac:dyDescent="0.25">
      <c r="B37" s="44" t="s">
        <v>132</v>
      </c>
      <c r="C37" s="28" t="s">
        <v>131</v>
      </c>
      <c r="D37" s="18">
        <v>97683.199999999997</v>
      </c>
      <c r="E37" s="18">
        <v>106625.7</v>
      </c>
      <c r="F37" s="31">
        <v>98345</v>
      </c>
      <c r="G37" s="31">
        <v>109364.8</v>
      </c>
      <c r="H37" s="25">
        <v>206985</v>
      </c>
      <c r="I37" s="20">
        <f t="shared" si="11"/>
        <v>108640</v>
      </c>
      <c r="J37" s="17">
        <f t="shared" si="12"/>
        <v>210.46824952971681</v>
      </c>
    </row>
    <row r="38" spans="2:10" ht="15.75" x14ac:dyDescent="0.25">
      <c r="B38" s="44" t="s">
        <v>161</v>
      </c>
      <c r="C38" s="28" t="s">
        <v>66</v>
      </c>
      <c r="D38" s="25">
        <v>16903.5</v>
      </c>
      <c r="E38" s="25">
        <v>20546.900000000001</v>
      </c>
      <c r="F38" s="31">
        <v>21937.4</v>
      </c>
      <c r="G38" s="31">
        <v>23801.8</v>
      </c>
      <c r="H38" s="25">
        <v>25266.3</v>
      </c>
      <c r="I38" s="20">
        <f t="shared" si="11"/>
        <v>3328.8999999999978</v>
      </c>
      <c r="J38" s="17">
        <f t="shared" si="12"/>
        <v>115.17454210617484</v>
      </c>
    </row>
    <row r="39" spans="2:10" ht="31.5" x14ac:dyDescent="0.25">
      <c r="B39" s="44" t="s">
        <v>114</v>
      </c>
      <c r="C39" s="28" t="s">
        <v>67</v>
      </c>
      <c r="D39" s="25">
        <v>112285.6</v>
      </c>
      <c r="E39" s="25">
        <v>122586</v>
      </c>
      <c r="F39" s="31">
        <v>127247</v>
      </c>
      <c r="G39" s="31">
        <v>142473.4</v>
      </c>
      <c r="H39" s="25">
        <v>143014</v>
      </c>
      <c r="I39" s="20">
        <f t="shared" si="11"/>
        <v>15767</v>
      </c>
      <c r="J39" s="17">
        <f t="shared" si="12"/>
        <v>112.39086186707742</v>
      </c>
    </row>
    <row r="40" spans="2:10" ht="31.5" x14ac:dyDescent="0.25">
      <c r="B40" s="45" t="s">
        <v>115</v>
      </c>
      <c r="C40" s="77" t="s">
        <v>68</v>
      </c>
      <c r="D40" s="69">
        <f t="shared" ref="D40:H40" si="13">SUM(D41:D42)</f>
        <v>103469.3</v>
      </c>
      <c r="E40" s="69">
        <f t="shared" si="13"/>
        <v>125467.7</v>
      </c>
      <c r="F40" s="76">
        <f t="shared" si="13"/>
        <v>108698.8</v>
      </c>
      <c r="G40" s="69">
        <f t="shared" si="13"/>
        <v>148813.1</v>
      </c>
      <c r="H40" s="69">
        <f t="shared" si="13"/>
        <v>118533.6</v>
      </c>
      <c r="I40" s="78">
        <f t="shared" si="11"/>
        <v>9834.8000000000029</v>
      </c>
      <c r="J40" s="76">
        <f t="shared" si="12"/>
        <v>109.04775397704482</v>
      </c>
    </row>
    <row r="41" spans="2:10" ht="15.75" x14ac:dyDescent="0.25">
      <c r="B41" s="44" t="s">
        <v>116</v>
      </c>
      <c r="C41" s="28" t="s">
        <v>69</v>
      </c>
      <c r="D41" s="25">
        <v>95363.3</v>
      </c>
      <c r="E41" s="25">
        <v>117178</v>
      </c>
      <c r="F41" s="31">
        <v>99699.7</v>
      </c>
      <c r="G41" s="31">
        <v>139005.1</v>
      </c>
      <c r="H41" s="25">
        <v>107880.3</v>
      </c>
      <c r="I41" s="20">
        <f t="shared" si="11"/>
        <v>8180.6000000000058</v>
      </c>
      <c r="J41" s="42">
        <f t="shared" si="12"/>
        <v>108.20524033673121</v>
      </c>
    </row>
    <row r="42" spans="2:10" ht="31.5" x14ac:dyDescent="0.25">
      <c r="B42" s="44" t="s">
        <v>117</v>
      </c>
      <c r="C42" s="28" t="s">
        <v>70</v>
      </c>
      <c r="D42" s="25">
        <v>8106</v>
      </c>
      <c r="E42" s="25">
        <v>8289.7000000000007</v>
      </c>
      <c r="F42" s="31">
        <v>8999.1</v>
      </c>
      <c r="G42" s="31">
        <v>9808</v>
      </c>
      <c r="H42" s="25">
        <v>10653.3</v>
      </c>
      <c r="I42" s="20">
        <f t="shared" si="11"/>
        <v>1654.1999999999989</v>
      </c>
      <c r="J42" s="42">
        <f t="shared" si="12"/>
        <v>118.38183818381837</v>
      </c>
    </row>
    <row r="43" spans="2:10" ht="15.75" x14ac:dyDescent="0.25">
      <c r="B43" s="45" t="s">
        <v>118</v>
      </c>
      <c r="C43" s="77" t="s">
        <v>71</v>
      </c>
      <c r="D43" s="69">
        <f>SUM(D44:D47)</f>
        <v>57623.200000000004</v>
      </c>
      <c r="E43" s="69">
        <f>SUM(E44:E47)</f>
        <v>54020.6</v>
      </c>
      <c r="F43" s="76">
        <f>SUM(F44:F47)</f>
        <v>77576.900000000009</v>
      </c>
      <c r="G43" s="69">
        <f>SUM(G44:G47)</f>
        <v>65853.5</v>
      </c>
      <c r="H43" s="69">
        <f>SUM(H44:H47)</f>
        <v>75450.8</v>
      </c>
      <c r="I43" s="78">
        <f t="shared" ref="I43:I54" si="14">H43-F43</f>
        <v>-2126.1000000000058</v>
      </c>
      <c r="J43" s="76">
        <f t="shared" ref="J43:J53" si="15">H43*100/F43</f>
        <v>97.259364578888807</v>
      </c>
    </row>
    <row r="44" spans="2:10" ht="15.75" x14ac:dyDescent="0.25">
      <c r="B44" s="44" t="s">
        <v>119</v>
      </c>
      <c r="C44" s="28" t="s">
        <v>72</v>
      </c>
      <c r="D44" s="25">
        <v>1566.3</v>
      </c>
      <c r="E44" s="25">
        <v>3854.7</v>
      </c>
      <c r="F44" s="19">
        <v>4053.5</v>
      </c>
      <c r="G44" s="19">
        <v>4053.5</v>
      </c>
      <c r="H44" s="25">
        <v>4305.8</v>
      </c>
      <c r="I44" s="20">
        <f t="shared" si="14"/>
        <v>252.30000000000018</v>
      </c>
      <c r="J44" s="17">
        <f t="shared" si="15"/>
        <v>106.22425064758851</v>
      </c>
    </row>
    <row r="45" spans="2:10" ht="31.5" x14ac:dyDescent="0.25">
      <c r="B45" s="44" t="s">
        <v>120</v>
      </c>
      <c r="C45" s="28" t="s">
        <v>73</v>
      </c>
      <c r="D45" s="25">
        <v>53957.9</v>
      </c>
      <c r="E45" s="25">
        <v>48190.6</v>
      </c>
      <c r="F45" s="31">
        <v>71595.3</v>
      </c>
      <c r="G45" s="46">
        <v>59796.9</v>
      </c>
      <c r="H45" s="27">
        <v>68999.7</v>
      </c>
      <c r="I45" s="20">
        <f>H45-F45</f>
        <v>-2595.6000000000058</v>
      </c>
      <c r="J45" s="17">
        <f>H46*100/F46</f>
        <v>114.17902813299231</v>
      </c>
    </row>
    <row r="46" spans="2:10" ht="15.75" x14ac:dyDescent="0.25">
      <c r="B46" s="44" t="s">
        <v>121</v>
      </c>
      <c r="C46" s="28" t="s">
        <v>74</v>
      </c>
      <c r="D46" s="25">
        <v>1266.3</v>
      </c>
      <c r="E46" s="25">
        <v>1062.8</v>
      </c>
      <c r="F46" s="31">
        <v>977.5</v>
      </c>
      <c r="G46" s="31">
        <v>977.5</v>
      </c>
      <c r="H46" s="25">
        <v>1116.0999999999999</v>
      </c>
      <c r="I46" s="20">
        <f>H46-F46</f>
        <v>138.59999999999991</v>
      </c>
      <c r="J46" s="17">
        <f>H47*100/F47</f>
        <v>108.26846202398485</v>
      </c>
    </row>
    <row r="47" spans="2:10" ht="31.5" x14ac:dyDescent="0.25">
      <c r="B47" s="44" t="s">
        <v>122</v>
      </c>
      <c r="C47" s="28" t="s">
        <v>75</v>
      </c>
      <c r="D47" s="25">
        <v>832.7</v>
      </c>
      <c r="E47" s="25">
        <v>912.5</v>
      </c>
      <c r="F47" s="31">
        <v>950.6</v>
      </c>
      <c r="G47" s="31">
        <v>1025.5999999999999</v>
      </c>
      <c r="H47" s="25">
        <v>1029.2</v>
      </c>
      <c r="I47" s="20">
        <f>H47-F47</f>
        <v>78.600000000000023</v>
      </c>
      <c r="J47" s="17">
        <f>H47*100/F47</f>
        <v>108.26846202398485</v>
      </c>
    </row>
    <row r="48" spans="2:10" ht="31.5" x14ac:dyDescent="0.25">
      <c r="B48" s="45" t="s">
        <v>123</v>
      </c>
      <c r="C48" s="77" t="s">
        <v>76</v>
      </c>
      <c r="D48" s="62">
        <f t="shared" ref="D48:H48" si="16">SUM(D49:D50)</f>
        <v>29605.4</v>
      </c>
      <c r="E48" s="62">
        <f t="shared" si="16"/>
        <v>36694</v>
      </c>
      <c r="F48" s="78">
        <f t="shared" si="16"/>
        <v>27975.7</v>
      </c>
      <c r="G48" s="62">
        <f t="shared" si="16"/>
        <v>78732.600000000006</v>
      </c>
      <c r="H48" s="62">
        <f t="shared" si="16"/>
        <v>31212.800000000003</v>
      </c>
      <c r="I48" s="78">
        <f t="shared" si="14"/>
        <v>3237.1000000000022</v>
      </c>
      <c r="J48" s="76">
        <f t="shared" si="15"/>
        <v>111.57111350207502</v>
      </c>
    </row>
    <row r="49" spans="2:10" ht="15.75" x14ac:dyDescent="0.25">
      <c r="B49" s="44" t="s">
        <v>124</v>
      </c>
      <c r="C49" s="28" t="s">
        <v>77</v>
      </c>
      <c r="D49" s="25">
        <v>17135.3</v>
      </c>
      <c r="E49" s="25">
        <v>19471.5</v>
      </c>
      <c r="F49" s="31">
        <v>20240.7</v>
      </c>
      <c r="G49" s="19">
        <v>27065.3</v>
      </c>
      <c r="H49" s="25">
        <v>26782.2</v>
      </c>
      <c r="I49" s="20">
        <f t="shared" si="14"/>
        <v>6541.5</v>
      </c>
      <c r="J49" s="17">
        <f t="shared" si="15"/>
        <v>132.31854629533564</v>
      </c>
    </row>
    <row r="50" spans="2:10" ht="15.75" x14ac:dyDescent="0.25">
      <c r="B50" s="44" t="s">
        <v>125</v>
      </c>
      <c r="C50" s="28" t="s">
        <v>78</v>
      </c>
      <c r="D50" s="25">
        <v>12470.1</v>
      </c>
      <c r="E50" s="25">
        <v>17222.5</v>
      </c>
      <c r="F50" s="19">
        <v>7735</v>
      </c>
      <c r="G50" s="19">
        <v>51667.3</v>
      </c>
      <c r="H50" s="25">
        <v>4430.6000000000004</v>
      </c>
      <c r="I50" s="20">
        <f t="shared" si="14"/>
        <v>-3304.3999999999996</v>
      </c>
      <c r="J50" s="17">
        <f t="shared" si="15"/>
        <v>57.279896574014231</v>
      </c>
    </row>
    <row r="51" spans="2:10" ht="33.75" customHeight="1" x14ac:dyDescent="0.25">
      <c r="B51" s="44" t="s">
        <v>126</v>
      </c>
      <c r="C51" s="28" t="s">
        <v>79</v>
      </c>
      <c r="D51" s="20">
        <v>23.7</v>
      </c>
      <c r="E51" s="20">
        <v>0</v>
      </c>
      <c r="F51" s="25">
        <v>50</v>
      </c>
      <c r="G51" s="20">
        <v>50</v>
      </c>
      <c r="H51" s="20">
        <v>30.3</v>
      </c>
      <c r="I51" s="20">
        <f t="shared" si="14"/>
        <v>-19.7</v>
      </c>
      <c r="J51" s="17">
        <f t="shared" si="15"/>
        <v>60.6</v>
      </c>
    </row>
    <row r="52" spans="2:10" ht="67.5" customHeight="1" x14ac:dyDescent="0.25">
      <c r="B52" s="44" t="s">
        <v>127</v>
      </c>
      <c r="C52" s="28" t="s">
        <v>80</v>
      </c>
      <c r="D52" s="18">
        <f>SUM(D53:D54)</f>
        <v>95975.1</v>
      </c>
      <c r="E52" s="18">
        <f>SUM(E53:E54)</f>
        <v>87306.4</v>
      </c>
      <c r="F52" s="17">
        <f>SUM(F53:F54)</f>
        <v>88626.1</v>
      </c>
      <c r="G52" s="17">
        <f>SUM(G53:G54)</f>
        <v>97727.3</v>
      </c>
      <c r="H52" s="18">
        <f>SUM(H53:H54)</f>
        <v>98339</v>
      </c>
      <c r="I52" s="20">
        <f t="shared" si="14"/>
        <v>9712.8999999999942</v>
      </c>
      <c r="J52" s="17">
        <f t="shared" si="15"/>
        <v>110.95941263352442</v>
      </c>
    </row>
    <row r="53" spans="2:10" ht="69.75" customHeight="1" x14ac:dyDescent="0.25">
      <c r="B53" s="44" t="s">
        <v>128</v>
      </c>
      <c r="C53" s="28" t="s">
        <v>81</v>
      </c>
      <c r="D53" s="25">
        <v>38011.199999999997</v>
      </c>
      <c r="E53" s="25">
        <v>31323.1</v>
      </c>
      <c r="F53" s="31">
        <v>48010.400000000001</v>
      </c>
      <c r="G53" s="31">
        <v>48010.400000000001</v>
      </c>
      <c r="H53" s="25">
        <v>39896.6</v>
      </c>
      <c r="I53" s="20">
        <f t="shared" si="14"/>
        <v>-8113.8000000000029</v>
      </c>
      <c r="J53" s="17">
        <f t="shared" si="15"/>
        <v>83.099911685801402</v>
      </c>
    </row>
    <row r="54" spans="2:10" ht="78.75" customHeight="1" x14ac:dyDescent="0.25">
      <c r="B54" s="4" t="s">
        <v>129</v>
      </c>
      <c r="C54" s="28" t="s">
        <v>82</v>
      </c>
      <c r="D54" s="26">
        <v>57963.9</v>
      </c>
      <c r="E54" s="26">
        <v>55983.3</v>
      </c>
      <c r="F54" s="31">
        <v>40615.699999999997</v>
      </c>
      <c r="G54" s="31">
        <v>49716.9</v>
      </c>
      <c r="H54" s="26">
        <v>58442.400000000001</v>
      </c>
      <c r="I54" s="20">
        <f t="shared" si="14"/>
        <v>17826.700000000004</v>
      </c>
      <c r="J54" s="17">
        <f>H54*100/F54</f>
        <v>143.89115539064943</v>
      </c>
    </row>
    <row r="55" spans="2:10" ht="15.75" x14ac:dyDescent="0.25">
      <c r="B55" s="74" t="s">
        <v>130</v>
      </c>
      <c r="C55" s="75"/>
      <c r="D55" s="69">
        <f t="shared" ref="D55:I55" si="17">SUM(D5+D14+D16+D19+D26+D31+D34+D40+D43+D48+D51+D52)</f>
        <v>1747612.5999999999</v>
      </c>
      <c r="E55" s="69">
        <f t="shared" si="17"/>
        <v>1793007.6</v>
      </c>
      <c r="F55" s="69">
        <f t="shared" si="17"/>
        <v>1636793.7000000002</v>
      </c>
      <c r="G55" s="69">
        <f t="shared" si="17"/>
        <v>2024999.7</v>
      </c>
      <c r="H55" s="69">
        <f t="shared" si="17"/>
        <v>1911870.1000000003</v>
      </c>
      <c r="I55" s="69">
        <f t="shared" si="17"/>
        <v>275076.39999999991</v>
      </c>
      <c r="J55" s="76">
        <f>H55*100/F55</f>
        <v>116.80580759811087</v>
      </c>
    </row>
    <row r="56" spans="2:10" x14ac:dyDescent="0.25">
      <c r="B56" s="52"/>
      <c r="C56" s="52"/>
      <c r="D56" s="52"/>
      <c r="E56" s="52"/>
      <c r="F56" s="52"/>
      <c r="G56" s="52"/>
      <c r="H56" s="54"/>
      <c r="I56" s="52"/>
      <c r="J56" s="52"/>
    </row>
    <row r="57" spans="2:10" x14ac:dyDescent="0.25">
      <c r="B57" s="84" t="s">
        <v>133</v>
      </c>
      <c r="C57" s="84"/>
      <c r="D57" s="84"/>
      <c r="E57" s="84"/>
      <c r="F57" s="84"/>
      <c r="G57" s="84"/>
      <c r="H57" s="84"/>
      <c r="I57" s="84"/>
      <c r="J57" s="84"/>
    </row>
    <row r="58" spans="2:10" x14ac:dyDescent="0.25">
      <c r="B58" s="52"/>
      <c r="C58" s="52"/>
      <c r="D58" s="52"/>
      <c r="E58" s="52"/>
      <c r="F58" s="52"/>
      <c r="G58" s="52"/>
      <c r="H58" s="54"/>
      <c r="I58" s="52"/>
      <c r="J58" s="52"/>
    </row>
    <row r="59" spans="2:10" x14ac:dyDescent="0.25">
      <c r="B59" s="52"/>
      <c r="C59" s="52"/>
      <c r="D59" s="52"/>
      <c r="E59" s="52"/>
      <c r="F59" s="52"/>
      <c r="G59" s="52"/>
      <c r="H59" s="55"/>
      <c r="I59" s="52"/>
      <c r="J59" s="52"/>
    </row>
  </sheetData>
  <mergeCells count="3">
    <mergeCell ref="B2:I2"/>
    <mergeCell ref="B57:J57"/>
    <mergeCell ref="D1:J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1" sqref="H11"/>
    </sheetView>
  </sheetViews>
  <sheetFormatPr defaultRowHeight="15" x14ac:dyDescent="0.25"/>
  <cols>
    <col min="1" max="1" width="28.140625" customWidth="1"/>
    <col min="2" max="2" width="12.5703125" customWidth="1"/>
    <col min="3" max="3" width="11.140625" customWidth="1"/>
    <col min="4" max="5" width="12.140625" style="1" customWidth="1"/>
    <col min="6" max="6" width="12.28515625" customWidth="1"/>
    <col min="7" max="7" width="12.5703125" customWidth="1"/>
    <col min="8" max="8" width="13.42578125" customWidth="1"/>
    <col min="9" max="9" width="11" customWidth="1"/>
  </cols>
  <sheetData>
    <row r="1" spans="1:10" s="1" customFormat="1" x14ac:dyDescent="0.25">
      <c r="A1" s="52"/>
      <c r="B1" s="52"/>
      <c r="C1" s="52"/>
      <c r="D1" s="52"/>
      <c r="E1" s="52"/>
      <c r="F1" s="52"/>
      <c r="G1" s="85" t="s">
        <v>138</v>
      </c>
      <c r="H1" s="85"/>
      <c r="I1" s="52"/>
      <c r="J1" s="52"/>
    </row>
    <row r="2" spans="1:10" ht="18.75" x14ac:dyDescent="0.3">
      <c r="A2" s="86" t="s">
        <v>159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5">
      <c r="A3" s="52"/>
      <c r="B3" s="52"/>
      <c r="C3" s="52"/>
      <c r="D3" s="52"/>
      <c r="E3" s="52"/>
      <c r="F3" s="52"/>
      <c r="G3" s="61"/>
      <c r="H3" s="52"/>
      <c r="I3" s="52"/>
      <c r="J3" s="61"/>
    </row>
    <row r="4" spans="1:10" ht="47.25" x14ac:dyDescent="0.25">
      <c r="A4" s="3" t="s">
        <v>83</v>
      </c>
      <c r="B4" s="9" t="s">
        <v>160</v>
      </c>
      <c r="C4" s="9" t="s">
        <v>84</v>
      </c>
      <c r="D4" s="9" t="s">
        <v>176</v>
      </c>
      <c r="E4" s="9" t="s">
        <v>84</v>
      </c>
      <c r="F4" s="8" t="s">
        <v>177</v>
      </c>
      <c r="G4" s="9" t="s">
        <v>84</v>
      </c>
      <c r="H4" s="51" t="s">
        <v>178</v>
      </c>
      <c r="I4" s="9" t="s">
        <v>84</v>
      </c>
      <c r="J4" s="52"/>
    </row>
    <row r="5" spans="1:10" ht="49.5" customHeight="1" x14ac:dyDescent="0.25">
      <c r="A5" s="3" t="s">
        <v>153</v>
      </c>
      <c r="B5" s="32">
        <v>1059488.8</v>
      </c>
      <c r="C5" s="33">
        <f>B5*100/B11</f>
        <v>60.624923395493958</v>
      </c>
      <c r="D5" s="32">
        <v>1191561.3999999999</v>
      </c>
      <c r="E5" s="33">
        <f>D5*100/D11</f>
        <v>66.456015021910673</v>
      </c>
      <c r="F5" s="34">
        <v>1274763.7</v>
      </c>
      <c r="G5" s="35">
        <f>F5*100/F11</f>
        <v>62.951303153279483</v>
      </c>
      <c r="H5" s="36">
        <v>1225205.3</v>
      </c>
      <c r="I5" s="33">
        <f>H5*100/H11</f>
        <v>64.084128937421013</v>
      </c>
      <c r="J5" s="52"/>
    </row>
    <row r="6" spans="1:10" s="1" customFormat="1" ht="48" customHeight="1" x14ac:dyDescent="0.25">
      <c r="A6" s="3" t="s">
        <v>151</v>
      </c>
      <c r="B6" s="23">
        <v>1802.7</v>
      </c>
      <c r="C6" s="35">
        <f>B6*100/B11</f>
        <v>0.10315215168396019</v>
      </c>
      <c r="D6" s="23">
        <v>1876.4</v>
      </c>
      <c r="E6" s="35">
        <f>D6*100/D11</f>
        <v>0.10465097861269523</v>
      </c>
      <c r="F6" s="34">
        <v>2042.7</v>
      </c>
      <c r="G6" s="35">
        <f>F6*100/F11</f>
        <v>0.10087408901838356</v>
      </c>
      <c r="H6" s="37">
        <v>2138.6</v>
      </c>
      <c r="I6" s="35">
        <f>H6*100/H11</f>
        <v>0.11185906406507429</v>
      </c>
      <c r="J6" s="52"/>
    </row>
    <row r="7" spans="1:10" s="1" customFormat="1" ht="32.25" customHeight="1" x14ac:dyDescent="0.25">
      <c r="A7" s="3" t="s">
        <v>152</v>
      </c>
      <c r="B7" s="23">
        <v>3077.2</v>
      </c>
      <c r="C7" s="35">
        <f>B7*100/B11</f>
        <v>0.17608021365833598</v>
      </c>
      <c r="D7" s="23">
        <v>2917.4</v>
      </c>
      <c r="E7" s="35">
        <f>D7*100/D11</f>
        <v>0.16270985131351368</v>
      </c>
      <c r="F7" s="26">
        <v>3253.7</v>
      </c>
      <c r="G7" s="35">
        <f>F7*100/F11</f>
        <v>0.16067656701381239</v>
      </c>
      <c r="H7" s="36">
        <v>3085.1</v>
      </c>
      <c r="I7" s="35">
        <f>H7*100/H11</f>
        <v>0.16136556557895851</v>
      </c>
      <c r="J7" s="52"/>
    </row>
    <row r="8" spans="1:10" ht="47.25" x14ac:dyDescent="0.25">
      <c r="A8" s="3" t="s">
        <v>154</v>
      </c>
      <c r="B8" s="38">
        <v>155049.4</v>
      </c>
      <c r="C8" s="33">
        <f>B8*100/B11</f>
        <v>8.8720692446369434</v>
      </c>
      <c r="D8" s="38">
        <v>175017.1</v>
      </c>
      <c r="E8" s="33">
        <f>D8*100/D11</f>
        <v>9.7610908063077932</v>
      </c>
      <c r="F8" s="34">
        <v>247186</v>
      </c>
      <c r="G8" s="33">
        <f>F8*100/F11</f>
        <v>12.206717857785362</v>
      </c>
      <c r="H8" s="39">
        <v>276310.3</v>
      </c>
      <c r="I8" s="33">
        <f>H8*100/H11</f>
        <v>14.45235740649953</v>
      </c>
      <c r="J8" s="52"/>
    </row>
    <row r="9" spans="1:10" ht="47.25" x14ac:dyDescent="0.25">
      <c r="A9" s="3" t="s">
        <v>179</v>
      </c>
      <c r="B9" s="38">
        <v>131249.4</v>
      </c>
      <c r="C9" s="33">
        <f>B9*100/B11</f>
        <v>7.5102113591994035</v>
      </c>
      <c r="D9" s="38">
        <v>127705.8</v>
      </c>
      <c r="E9" s="33">
        <f>D9*100/D11</f>
        <v>7.122434952311413</v>
      </c>
      <c r="F9" s="34">
        <v>138736.29999999999</v>
      </c>
      <c r="G9" s="33">
        <f>F9*100/F11</f>
        <v>6.8511763236310594</v>
      </c>
      <c r="H9" s="39">
        <v>142117.20000000001</v>
      </c>
      <c r="I9" s="33">
        <f>H9*100/H11</f>
        <v>7.4334129708916947</v>
      </c>
      <c r="J9" s="52"/>
    </row>
    <row r="10" spans="1:10" ht="47.25" customHeight="1" x14ac:dyDescent="0.25">
      <c r="A10" s="44" t="s">
        <v>180</v>
      </c>
      <c r="B10" s="40">
        <v>396945.1</v>
      </c>
      <c r="C10" s="33">
        <f>B10*100/B11</f>
        <v>22.713563635327422</v>
      </c>
      <c r="D10" s="40">
        <v>293929.5</v>
      </c>
      <c r="E10" s="33">
        <f>D10*100/D11</f>
        <v>16.393098389543916</v>
      </c>
      <c r="F10" s="34">
        <v>359017.3</v>
      </c>
      <c r="G10" s="33">
        <f>F10*100/F11</f>
        <v>17.729252009271903</v>
      </c>
      <c r="H10" s="36">
        <v>263013.59999999998</v>
      </c>
      <c r="I10" s="33">
        <f>H10*100/H11</f>
        <v>13.75687605554373</v>
      </c>
      <c r="J10" s="52"/>
    </row>
    <row r="11" spans="1:10" ht="15.75" x14ac:dyDescent="0.25">
      <c r="A11" s="3" t="s">
        <v>85</v>
      </c>
      <c r="B11" s="62">
        <f t="shared" ref="B11:H11" si="0">SUM(B5:B10)</f>
        <v>1747612.5999999996</v>
      </c>
      <c r="C11" s="63">
        <f t="shared" si="0"/>
        <v>100.00000000000001</v>
      </c>
      <c r="D11" s="62">
        <f t="shared" si="0"/>
        <v>1793007.5999999999</v>
      </c>
      <c r="E11" s="63">
        <f t="shared" si="0"/>
        <v>100</v>
      </c>
      <c r="F11" s="62">
        <f t="shared" si="0"/>
        <v>2024999.7</v>
      </c>
      <c r="G11" s="62">
        <f t="shared" si="0"/>
        <v>100.00000000000001</v>
      </c>
      <c r="H11" s="62">
        <f t="shared" si="0"/>
        <v>1911870.1</v>
      </c>
      <c r="I11" s="63">
        <f>SUM(I5:I10)</f>
        <v>100</v>
      </c>
      <c r="J11" s="52"/>
    </row>
    <row r="12" spans="1:10" ht="15.75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5"/>
    </row>
    <row r="13" spans="1:10" ht="15.75" x14ac:dyDescent="0.25">
      <c r="A13" s="87" t="s">
        <v>141</v>
      </c>
      <c r="B13" s="87"/>
      <c r="C13" s="87"/>
      <c r="D13" s="87"/>
      <c r="E13" s="87"/>
      <c r="F13" s="87"/>
      <c r="G13" s="87"/>
      <c r="H13" s="87"/>
      <c r="I13" s="87"/>
      <c r="J13" s="65"/>
    </row>
    <row r="14" spans="1:10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</row>
  </sheetData>
  <mergeCells count="3">
    <mergeCell ref="A2:J2"/>
    <mergeCell ref="G1:H1"/>
    <mergeCell ref="A13:I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Расходы по распорядителям</vt:lpstr>
    </vt:vector>
  </TitlesOfParts>
  <Company>WolfishLair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sovet</dc:creator>
  <cp:lastModifiedBy>PenkinaIY</cp:lastModifiedBy>
  <cp:lastPrinted>2023-11-28T03:11:39Z</cp:lastPrinted>
  <dcterms:created xsi:type="dcterms:W3CDTF">2013-11-29T07:54:42Z</dcterms:created>
  <dcterms:modified xsi:type="dcterms:W3CDTF">2024-11-15T04:05:14Z</dcterms:modified>
</cp:coreProperties>
</file>